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0" windowWidth="9420" windowHeight="4890" tabRatio="758" activeTab="5"/>
  </bookViews>
  <sheets>
    <sheet name="2012 eksik" sheetId="1" r:id="rId1"/>
    <sheet name="2009" sheetId="2" r:id="rId2"/>
    <sheet name="2010" sheetId="3" r:id="rId3"/>
    <sheet name="2011" sheetId="4" r:id="rId4"/>
    <sheet name="2012" sheetId="5" r:id="rId5"/>
    <sheet name="2013" sheetId="6" r:id="rId6"/>
  </sheets>
  <externalReferences>
    <externalReference r:id="rId9"/>
  </externalReferences>
  <definedNames>
    <definedName name="_xlnm.Print_Area" localSheetId="1">'2009'!$A$1:$AD$36</definedName>
    <definedName name="_xlnm.Print_Area" localSheetId="3">'2011'!$A$1:$G$41</definedName>
    <definedName name="_xlnm.Print_Area" localSheetId="4">'2012'!$A$1:$G$35</definedName>
    <definedName name="_xlnm.Print_Area" localSheetId="0">'2012 eksik'!$A$1:$G$36</definedName>
    <definedName name="_xlnm.Print_Area" localSheetId="5">'2013'!$A$1:$G$35</definedName>
  </definedNames>
  <calcPr fullCalcOnLoad="1"/>
</workbook>
</file>

<file path=xl/comments1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c ve d sütunları güncellenmelidir! FORMÜLE DİKKAT</t>
        </r>
      </text>
    </comment>
  </commentList>
</comments>
</file>

<file path=xl/comments4.xml><?xml version="1.0" encoding="utf-8"?>
<comments xmlns="http://schemas.openxmlformats.org/spreadsheetml/2006/main">
  <authors>
    <author>dugur</author>
    <author>neval</author>
  </authors>
  <commentList>
    <comment ref="E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E10" authorId="0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7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0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C10" authorId="0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C18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1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5.xml><?xml version="1.0" encoding="utf-8"?>
<comments xmlns="http://schemas.openxmlformats.org/spreadsheetml/2006/main">
  <authors>
    <author>neval</author>
    <author>dugur</author>
  </authors>
  <commentList>
    <comment ref="C7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1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E9" authorId="1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C10" authorId="1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E10" authorId="1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18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comments6.xml><?xml version="1.0" encoding="utf-8"?>
<comments xmlns="http://schemas.openxmlformats.org/spreadsheetml/2006/main">
  <authors>
    <author>neval</author>
    <author>dugur</author>
  </authors>
  <commentList>
    <comment ref="C7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199 konutun firtmaya 
toplu satışı yapılmıştır.</t>
        </r>
      </text>
    </comment>
    <comment ref="C9" authorId="1">
      <text>
        <r>
          <rPr>
            <b/>
            <sz val="8"/>
            <rFont val="Tahoma"/>
            <family val="2"/>
          </rPr>
          <t>dugur:</t>
        </r>
        <r>
          <rPr>
            <b/>
            <sz val="14"/>
            <color indexed="10"/>
            <rFont val="Tahoma"/>
            <family val="2"/>
          </rPr>
          <t xml:space="preserve">
FORMÜL KALSIN ! </t>
        </r>
        <r>
          <rPr>
            <sz val="14"/>
            <rFont val="Tahoma"/>
            <family val="2"/>
          </rPr>
          <t xml:space="preserve">1.kamp 372+ deniz 523 +
işagain
</t>
        </r>
      </text>
    </comment>
    <comment ref="E9" authorId="1">
      <text>
        <r>
          <rPr>
            <b/>
            <sz val="8"/>
            <rFont val="Tahoma"/>
            <family val="2"/>
          </rPr>
          <t>dugur:</t>
        </r>
        <r>
          <rPr>
            <b/>
            <sz val="16"/>
            <color indexed="10"/>
            <rFont val="Tahoma"/>
            <family val="2"/>
          </rPr>
          <t>FORMÜL OLARAK KALSIN!...</t>
        </r>
        <r>
          <rPr>
            <sz val="14"/>
            <rFont val="Tahoma"/>
            <family val="2"/>
          </rPr>
          <t xml:space="preserve">
43.012.094,101.güneşli + 75.669.339,23 denizbank+ 38.902.732,56 işbank  kurumsal+ 26.795.737,18 (217nin bedeli) RAPORDAN</t>
        </r>
      </text>
    </comment>
    <comment ref="C10" authorId="1">
      <text>
        <r>
          <rPr>
            <b/>
            <sz val="8"/>
            <rFont val="Tahoma"/>
            <family val="2"/>
          </rPr>
          <t>dugur:</t>
        </r>
        <r>
          <rPr>
            <sz val="14"/>
            <rFont val="Tahoma"/>
            <family val="2"/>
          </rPr>
          <t xml:space="preserve">
684 TURKCELL+316+1=800</t>
        </r>
      </text>
    </comment>
    <comment ref="E10" authorId="1">
      <text>
        <r>
          <rPr>
            <b/>
            <sz val="8"/>
            <rFont val="Tahoma"/>
            <family val="2"/>
          </rPr>
          <t>dugur: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41.426.102 $ turkcele satılan 484 ün kdv hariç bedeli+ 317 nin kdv harç bedeli 55.760.606</t>
        </r>
      </text>
    </comment>
    <comment ref="C18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104 adet konutun firmaya toplu satışı yapılmıştır.</t>
        </r>
      </text>
    </comment>
    <comment ref="C19" authorId="0">
      <text>
        <r>
          <rPr>
            <b/>
            <sz val="8"/>
            <rFont val="Tahoma"/>
            <family val="2"/>
          </rPr>
          <t>neval:</t>
        </r>
        <r>
          <rPr>
            <sz val="8"/>
            <rFont val="Tahoma"/>
            <family val="2"/>
          </rPr>
          <t xml:space="preserve">
stokta yer alan 14 adet konut firmaya satılmıştır.</t>
        </r>
      </text>
    </comment>
  </commentList>
</comments>
</file>

<file path=xl/sharedStrings.xml><?xml version="1.0" encoding="utf-8"?>
<sst xmlns="http://schemas.openxmlformats.org/spreadsheetml/2006/main" count="2869" uniqueCount="313">
  <si>
    <t>2009 YILI AYLIK SATIŞ İCMAL RAPORU</t>
  </si>
  <si>
    <t>Proje Adı</t>
  </si>
  <si>
    <t>ProjeToplamı</t>
  </si>
  <si>
    <t>Proje Güncel Satış Toplamı Adet</t>
  </si>
  <si>
    <t>Adet</t>
  </si>
  <si>
    <t>Kdv Hariç Peşin Satış Fiyatı</t>
  </si>
  <si>
    <t>ATAKÖY KONAKLARI /
DELTA PROJE  (€)</t>
  </si>
  <si>
    <t>İSTANBUL HALKALI /
SOYAK I ($)</t>
  </si>
  <si>
    <t>İSTANBUL HALKALI /
SOYAKII-III ($)</t>
  </si>
  <si>
    <t>İSTANBUL HALKALI II / 
ALBAYRAK ($)</t>
  </si>
  <si>
    <t>İSTANBUL HALKALI III /
ÖZYAZICI &amp; HAZİNEDAROĞLU ($)</t>
  </si>
  <si>
    <t>İSTANBUL HALKALI IV /
 ÖZSAYA&amp;GÜNER ($)</t>
  </si>
  <si>
    <t>İSTANBUL-KOZYATAĞI /
 BAYTUR ($)</t>
  </si>
  <si>
    <t>İSTANBUL BEŞİKTAŞ ORTAKÖY
AŞÇIOĞLU &amp; YİMTAŞ</t>
  </si>
  <si>
    <t>ESKİŞEHİR TEPEBAŞI
AL-REŞ LTD</t>
  </si>
  <si>
    <t>ÇANKAYA DİKMEN 16743/1/ MESA MESKEN&amp;AKTÜRK&amp;EPPY</t>
  </si>
  <si>
    <t>BAHÇEŞEHİR 243/1 PARSEL / 
BEMAY İNŞ</t>
  </si>
  <si>
    <t>İST HALKALI 822/1 / KUZU TOPLU KONUT</t>
  </si>
  <si>
    <t>İST HALKALI 625-626-627/1 / ARTAŞ İNŞAAT</t>
  </si>
  <si>
    <t xml:space="preserve">ANKARA-ERYAMAN 8-9 / 
K&amp;C GROUP (YTL)  </t>
  </si>
  <si>
    <t xml:space="preserve">ANKARA-ERYAMAN 10 / 
K&amp;C GROUP (YTL)  </t>
  </si>
  <si>
    <t>BAHÇEŞEHİR T1 TİC. BÖL. / 
K&amp;C GROUP (YTL)</t>
  </si>
  <si>
    <t>BAHÇEŞEHİR 4. BÖLGE / 
İNTES &amp; FİBA (YTL)</t>
  </si>
  <si>
    <t>BAHÇEŞEHİR 5.BÖLGE/
VARYAP&amp;TEKNİK YAPI (YTL)</t>
  </si>
  <si>
    <t>İSTANBUL HALKALI 451/10
ÖZYAZICI (YTL)</t>
  </si>
  <si>
    <t>İSTANBUL HALKALI 447/1-17 
ALBAYRAK (YTL)</t>
  </si>
  <si>
    <t>İSTANBUL BAHÇEŞEHİR 6.BÖLGE (KUZU &amp; GARİPOĞLU)</t>
  </si>
  <si>
    <t>ANKARA KEÇİÖREN
KUZU LTD (YTL)</t>
  </si>
  <si>
    <t>BAHÇEŞEHİR 9.BÖLGE/
KUZU LTD (YTL)</t>
  </si>
  <si>
    <t>BAHÇEŞEHİR 10.BÖLGE/
KUZU LTD (YTL)</t>
  </si>
  <si>
    <t>BAHÇEŞEHİR 1.BÖLGE/
İHLAS&amp;ATMACA</t>
  </si>
  <si>
    <t>950 KONUT
+ 111 İŞYERİ</t>
  </si>
  <si>
    <t>1.364 KONUT + 6 İŞYERİ</t>
  </si>
  <si>
    <t>264 KONUT + TİC.MER.</t>
  </si>
  <si>
    <t>DAHA ÖNCE TAMAMI SATILDI</t>
  </si>
  <si>
    <t>800 KONUT 
+MARKET</t>
  </si>
  <si>
    <t>1.154 KONUT
+128 İŞYERİ</t>
  </si>
  <si>
    <t>534 KONUT
+62 İŞYERİ</t>
  </si>
  <si>
    <t>219 KONUT+
176 İŞYERİ</t>
  </si>
  <si>
    <t>381 KONUT+
27 İŞYERİ</t>
  </si>
  <si>
    <t>1.153 KONUT
+ 128 İŞYERİ</t>
  </si>
  <si>
    <t>525 KONUT
+ 61 İŞYERİ</t>
  </si>
  <si>
    <t>211 KONUT 
+ 169 İŞYERİ</t>
  </si>
  <si>
    <t>1 KONUT</t>
  </si>
  <si>
    <t>4 KONUT</t>
  </si>
  <si>
    <t>2 KONUT</t>
  </si>
  <si>
    <t>3 KONUT</t>
  </si>
  <si>
    <t>10 KONUT</t>
  </si>
  <si>
    <t>2009 TOPLAM</t>
  </si>
  <si>
    <t>428 KONUT 
46 İŞYERİ</t>
  </si>
  <si>
    <t>724 KONUT
3 İŞYERİ</t>
  </si>
  <si>
    <t>743 KONUT
26 İŞYERİ</t>
  </si>
  <si>
    <t>1045 KONUT
1 MARKET</t>
  </si>
  <si>
    <t>Proje Güncel Satış Toplamı (KDV Hariç Peşin Satış Fiyatı) *</t>
  </si>
  <si>
    <t>322 KONUT
46 İŞYERİ</t>
  </si>
  <si>
    <t>70 KONUT
46 İŞYERİ</t>
  </si>
  <si>
    <t>12 KONUT</t>
  </si>
  <si>
    <t>9 KONUT</t>
  </si>
  <si>
    <t>16 KONUT</t>
  </si>
  <si>
    <t xml:space="preserve">Paylaşım öncesi satılan </t>
  </si>
  <si>
    <t>Yükleniciye Kalan</t>
  </si>
  <si>
    <t>TOPLAM</t>
  </si>
  <si>
    <t>İSTANBUL-ÜMRANİYE  I.BÖL. / MEHMET ÇELİK &amp; BUKET &amp; TOKAL &amp; HAT ($)</t>
  </si>
  <si>
    <t>285 KONUT+
23 İŞYERİ</t>
  </si>
  <si>
    <t>38 KONUT+
2 İŞYERİ</t>
  </si>
  <si>
    <t>58 KONUT+
2 İŞYERİ</t>
  </si>
  <si>
    <t>HAZİRAN 2009 DA PAYLAŞIMI YAPILAN PROJELER AYLIK SATIŞ İCMAL RAPORU</t>
  </si>
  <si>
    <t>PAYLAŞIM</t>
  </si>
  <si>
    <t>1063 KONUT+
27 İŞYERİ</t>
  </si>
  <si>
    <t>751 KONUT+
23 İŞYERİ</t>
  </si>
  <si>
    <t>TAMAMI SATILDI</t>
  </si>
  <si>
    <t>TOKİ'ye Kalan</t>
  </si>
  <si>
    <t>6 KONUT</t>
  </si>
  <si>
    <t>7 KONUT
+3 İŞYERİ</t>
  </si>
  <si>
    <t xml:space="preserve"> </t>
  </si>
  <si>
    <t>105 KONUT
46 İŞYERİ</t>
  </si>
  <si>
    <t>141 KONUT
3 İŞYERİ</t>
  </si>
  <si>
    <t>3  KONUT</t>
  </si>
  <si>
    <t>18.119 konut
593 işyeri</t>
  </si>
  <si>
    <t>14.930 konut
504 işyeri</t>
  </si>
  <si>
    <t>800 KONUT+
MARKET</t>
  </si>
  <si>
    <t>2010 TOPLAM</t>
  </si>
  <si>
    <t>73 KONUT+
2 İŞYERİ</t>
  </si>
  <si>
    <t>239 KONUT+
2 İŞYERİ</t>
  </si>
  <si>
    <t xml:space="preserve">Paylaşım sonrası TOKİ tarafından satılan </t>
  </si>
  <si>
    <t>35 KONUT</t>
  </si>
  <si>
    <t>Proje geneli adet</t>
  </si>
  <si>
    <t>konut</t>
  </si>
  <si>
    <t>işyeri</t>
  </si>
  <si>
    <t>Genel Satış adet</t>
  </si>
  <si>
    <t>720 KONUT
3 İŞYERİ</t>
  </si>
  <si>
    <t>720
3 İŞYERİ</t>
  </si>
  <si>
    <t>Proje TaşınmazToplamı</t>
  </si>
  <si>
    <t>Proje Güncel TaşınmazSatış Toplamı Adet</t>
  </si>
  <si>
    <t>Proje Kalan  Taşınmaz Satış Toplamı Adet</t>
  </si>
  <si>
    <t>527 KONUT
+ 61 İŞYERİ</t>
  </si>
  <si>
    <t>1044 KONUT
1 MARKET</t>
  </si>
  <si>
    <t>7 KONUT
1 İŞYERİ</t>
  </si>
  <si>
    <t>GENEL KALAN</t>
  </si>
  <si>
    <t>P</t>
  </si>
  <si>
    <t>Paylaşım Sonrası Güncel Satış Toplamı (KDV Hariç Peşin Satış Fiyatı) *</t>
  </si>
  <si>
    <t>BU AY satılan</t>
  </si>
  <si>
    <t>* Dolar kuru yaklaşık 1,5      Euro kuru yaklaşık 2 olarak alınmıştır.</t>
  </si>
  <si>
    <t>86 KONUT</t>
  </si>
  <si>
    <t>75 KONUT+
2 İŞYERİ</t>
  </si>
  <si>
    <t>1098 KONUT+
27 İŞYERİ</t>
  </si>
  <si>
    <t>781 KONUT+
23 İŞYERİ</t>
  </si>
  <si>
    <t>242 KONUT+
2 İŞYERİ</t>
  </si>
  <si>
    <t>HAZİRAN 2009 DAN İTİBAREN PAYLAŞIMI YAPILAN PROJELER AYLIK SATIŞ İCMAL RAPORU</t>
  </si>
  <si>
    <t>8 KONUT 
+ 7 İŞYERİ</t>
  </si>
  <si>
    <t xml:space="preserve">80+1752 KONUT
</t>
  </si>
  <si>
    <t>17.497 konut
588 işyeri</t>
  </si>
  <si>
    <t>1.729 KONUT
76 İŞYERİ</t>
  </si>
  <si>
    <t>428 konut
46 İŞYERİ</t>
  </si>
  <si>
    <t>80+1752 KONUT</t>
  </si>
  <si>
    <t>16.964 konut
576 işyeri</t>
  </si>
  <si>
    <t>533 konut
12 işyeri</t>
  </si>
  <si>
    <t>2011 YILI AYLIK SATIŞ İCMAL RAPORU</t>
  </si>
  <si>
    <t>8 KONUT</t>
  </si>
  <si>
    <t>2011 TOPLAM</t>
  </si>
  <si>
    <t>2010 YILI AYLIK SATIŞ İCMAL RAPORU</t>
  </si>
  <si>
    <t>34 KONUT
46 İŞYERİ</t>
  </si>
  <si>
    <t>103 KONUT
46 İŞYERİ</t>
  </si>
  <si>
    <t>7 KONUT</t>
  </si>
  <si>
    <t>5 KONUT
3  İŞYERİ</t>
  </si>
  <si>
    <t>63 KONUT</t>
  </si>
  <si>
    <t>75 KONUT
3 İŞYERİ</t>
  </si>
  <si>
    <t>649 konut
26 işyeri</t>
  </si>
  <si>
    <t>266 KONUT
26 İŞYERİ</t>
  </si>
  <si>
    <t>1001 konut  
1 MARKET</t>
  </si>
  <si>
    <t>481 KONUT
1 İŞYERİ</t>
  </si>
  <si>
    <t>90 KONUT</t>
  </si>
  <si>
    <t>142 KONUT
3 İŞYERİ</t>
  </si>
  <si>
    <t>271 KONUT
72 İŞYERİ</t>
  </si>
  <si>
    <t>313 KONUT
1 İŞYERİ</t>
  </si>
  <si>
    <t>138 KONUT</t>
  </si>
  <si>
    <t>39 KONUT</t>
  </si>
  <si>
    <t>127 KONUT</t>
  </si>
  <si>
    <t>62 KONUT</t>
  </si>
  <si>
    <t>28 KONUT</t>
  </si>
  <si>
    <t>112 KONUT</t>
  </si>
  <si>
    <t xml:space="preserve">OCAK
2011                </t>
  </si>
  <si>
    <t xml:space="preserve">ŞUBAT
2011                </t>
  </si>
  <si>
    <t>94 KONUT</t>
  </si>
  <si>
    <t>43 KONUT</t>
  </si>
  <si>
    <t xml:space="preserve">MART
2011                </t>
  </si>
  <si>
    <t>ANKARA KARAKUSUNLAR/ PASİFİK GAYRİMENKUL</t>
  </si>
  <si>
    <t>308 + 6 İŞYERİ
1 SPOR MRK.</t>
  </si>
  <si>
    <t>100 İŞYERİ</t>
  </si>
  <si>
    <t>7 KONUT
100 İŞYERİ</t>
  </si>
  <si>
    <t xml:space="preserve">NİSAN
2011                </t>
  </si>
  <si>
    <t>4 KONUT
5 İŞYERİ</t>
  </si>
  <si>
    <t>5 İŞYERİ</t>
  </si>
  <si>
    <t>OCAK
2011</t>
  </si>
  <si>
    <t>ŞUBAT
2011</t>
  </si>
  <si>
    <t>MART
2011</t>
  </si>
  <si>
    <t>NİSAN
2011</t>
  </si>
  <si>
    <t>OCAK
2009</t>
  </si>
  <si>
    <t>ŞUBAT
2009</t>
  </si>
  <si>
    <t>MART
2009</t>
  </si>
  <si>
    <t>NİSAN
2009</t>
  </si>
  <si>
    <t>MAYIS
2009</t>
  </si>
  <si>
    <t>HAZİRAN
2009</t>
  </si>
  <si>
    <t>TEMMUZ
2009</t>
  </si>
  <si>
    <t>AĞUSTOS
2009</t>
  </si>
  <si>
    <t>EYLÜL
2009</t>
  </si>
  <si>
    <t>EKİM
2009</t>
  </si>
  <si>
    <t>KASIM
2009</t>
  </si>
  <si>
    <t>ARALIK
2009</t>
  </si>
  <si>
    <t>OCAK
2010</t>
  </si>
  <si>
    <t>ŞUBAT
2010</t>
  </si>
  <si>
    <t>MART
2010</t>
  </si>
  <si>
    <t>NİSAN
2010</t>
  </si>
  <si>
    <t>MAYIS
2010</t>
  </si>
  <si>
    <t>HAZİRAN
2010</t>
  </si>
  <si>
    <t>TEMMUZ
2010</t>
  </si>
  <si>
    <t>AĞUSTOS
2010</t>
  </si>
  <si>
    <t>EYLÜL
2010</t>
  </si>
  <si>
    <t>EKİM
2010</t>
  </si>
  <si>
    <t>KASIM
2010</t>
  </si>
  <si>
    <t>ARALIK
2010</t>
  </si>
  <si>
    <t>KASIM 
2009</t>
  </si>
  <si>
    <t xml:space="preserve">EKİM
2009 </t>
  </si>
  <si>
    <t xml:space="preserve">EYLÜL
2009      </t>
  </si>
  <si>
    <t xml:space="preserve">AĞUSTOS
2009         </t>
  </si>
  <si>
    <t xml:space="preserve">TEMMUZ 
2009         </t>
  </si>
  <si>
    <t xml:space="preserve">HAZİRAN   
2009          </t>
  </si>
  <si>
    <t xml:space="preserve">MAYIS  
2009             </t>
  </si>
  <si>
    <t xml:space="preserve">NİSAN        
2009       </t>
  </si>
  <si>
    <t xml:space="preserve">MART        
2009        </t>
  </si>
  <si>
    <t xml:space="preserve">ŞUBAT       
2009        </t>
  </si>
  <si>
    <t xml:space="preserve">OCAK    
2009            </t>
  </si>
  <si>
    <t xml:space="preserve">MAYIS
2011                </t>
  </si>
  <si>
    <t>44 İŞYERİ</t>
  </si>
  <si>
    <t>70 KONUT
44 İŞYERİ</t>
  </si>
  <si>
    <t>MAYIS
2011</t>
  </si>
  <si>
    <t>7 KONUT + 1 İŞYERİ</t>
  </si>
  <si>
    <t>8 KONUT +
7 İŞYERİ</t>
  </si>
  <si>
    <t xml:space="preserve">HAZİRAN
2011                </t>
  </si>
  <si>
    <t>45 KONUT</t>
  </si>
  <si>
    <t>30 KONUT</t>
  </si>
  <si>
    <t>HAZİRAN
2011</t>
  </si>
  <si>
    <t xml:space="preserve">TEMMUZ
2011                </t>
  </si>
  <si>
    <t>TEMMUZ
2011</t>
  </si>
  <si>
    <t>U32</t>
  </si>
  <si>
    <t>İSTANBUL ŞENLİK MAH. 1227/1 /  AYDINLI &amp; METAL YAPIKONUT  &amp;VİZONLİFE</t>
  </si>
  <si>
    <t>İSTANBUL BAHÇEŞEHİR 601/5 (SOYAK)</t>
  </si>
  <si>
    <t>298 KONUT
1 MARKET</t>
  </si>
  <si>
    <t>AĞUSTOS
2011</t>
  </si>
  <si>
    <t xml:space="preserve">AĞUSTOS
2011                </t>
  </si>
  <si>
    <t>55 KONUT</t>
  </si>
  <si>
    <t>15 KONUT</t>
  </si>
  <si>
    <t>5 KONUT</t>
  </si>
  <si>
    <t xml:space="preserve">EYLÜL
2011                </t>
  </si>
  <si>
    <t>32 KONUT
6 İŞYERİ</t>
  </si>
  <si>
    <t>6 İŞYERİ</t>
  </si>
  <si>
    <t>44 KONUT</t>
  </si>
  <si>
    <t>743 konut
26 işyeri</t>
  </si>
  <si>
    <t>1044 konut  
1 MARKET</t>
  </si>
  <si>
    <t xml:space="preserve">0 
</t>
  </si>
  <si>
    <t>EYLÜL
2011</t>
  </si>
  <si>
    <t xml:space="preserve">EKİM
2011                </t>
  </si>
  <si>
    <t>İSTANBUL ŞENLİK MAH. 275/23-24 /ERFA İNŞ.</t>
  </si>
  <si>
    <t>230 KONUT
73 OFİS
5 DÜKKAN</t>
  </si>
  <si>
    <t>9 KONUT
3 İŞYERİ</t>
  </si>
  <si>
    <t xml:space="preserve">KASIM
2011                </t>
  </si>
  <si>
    <t>ÇANAKKALE KEPEZ 629/MAKRO İNŞ.&amp;TORKAM İNŞ.</t>
  </si>
  <si>
    <t>3 İŞYERİ</t>
  </si>
  <si>
    <t>41 İŞYERİ</t>
  </si>
  <si>
    <t>41 İŞYERİ
72 KONUT</t>
  </si>
  <si>
    <t>237 KONUT
8 İŞYERİ</t>
  </si>
  <si>
    <t>18.556 konut
4 tic. mrk.+ 1 spr mrk
985 işyeri</t>
  </si>
  <si>
    <t>EKİM
2011</t>
  </si>
  <si>
    <t>KASIM
2011</t>
  </si>
  <si>
    <t xml:space="preserve">ARALIK
2011                </t>
  </si>
  <si>
    <t>1 İŞYERİ</t>
  </si>
  <si>
    <t>200 İŞYERİ</t>
  </si>
  <si>
    <t>13 KONUT</t>
  </si>
  <si>
    <t>92 KONUT</t>
  </si>
  <si>
    <t>329 KONUT
200 İŞYERİ</t>
  </si>
  <si>
    <t>1 İŞYERİ
58 KONUT</t>
  </si>
  <si>
    <t>200 OFİS</t>
  </si>
  <si>
    <t>17.300 konut
3 tic.mrk.
773 işyeri</t>
  </si>
  <si>
    <t>108 OFİS
6 DÜKKAN
1 SPOR MRK.</t>
  </si>
  <si>
    <t>268 KONUT
1 MARKET</t>
  </si>
  <si>
    <t>229 KONUT
73 OFİS
5  DÜKKAN</t>
  </si>
  <si>
    <t>145 KONUT
8 İŞYERİ</t>
  </si>
  <si>
    <t>1.256 konut
1 tic.mrk + 1 spor mrk
212 işyeri</t>
  </si>
  <si>
    <t>ARALIK
2011</t>
  </si>
  <si>
    <t>2012 YILI AYLIK SATIŞ İCMAL RAPORU</t>
  </si>
  <si>
    <t>2012 TOPLAM</t>
  </si>
  <si>
    <t xml:space="preserve">OCAK
2012                </t>
  </si>
  <si>
    <t>308 OFİS
6 DÜKKAN
1 SPOR MRK.</t>
  </si>
  <si>
    <t>230 KONUT
73 OFİS
5  DÜKKAN</t>
  </si>
  <si>
    <t>DAHA ÖNCE
 TAMAMI SATILDI</t>
  </si>
  <si>
    <t>DAHA ÖNCE 
TAMAMI SATILDI</t>
  </si>
  <si>
    <t>TAMAMI 
SATILDI</t>
  </si>
  <si>
    <t>TAMAMI
 SATILDI</t>
  </si>
  <si>
    <t xml:space="preserve">31 KONUT
5 OFİS
</t>
  </si>
  <si>
    <t xml:space="preserve">ŞUBAT
2012                </t>
  </si>
  <si>
    <t>22 KONUT
5 OFİS</t>
  </si>
  <si>
    <t xml:space="preserve">MART
2012                </t>
  </si>
  <si>
    <t>69 KONUT
2 OFİS</t>
  </si>
  <si>
    <t>KONUT</t>
  </si>
  <si>
    <t>İŞYERİ</t>
  </si>
  <si>
    <t xml:space="preserve">NİSAN
2012                </t>
  </si>
  <si>
    <t>11 KONUT
14 OFİS</t>
  </si>
  <si>
    <t xml:space="preserve">MAYIS
2012                </t>
  </si>
  <si>
    <t>İŞYERİ+DÜKKAN</t>
  </si>
  <si>
    <t>4 KONUT
6 (5 OFİS+1 DÜKKAN)</t>
  </si>
  <si>
    <t xml:space="preserve">HAZİRAN
2012                </t>
  </si>
  <si>
    <t>17 KONUT
10 (9 OFİS+1 DÜKKAN)</t>
  </si>
  <si>
    <t xml:space="preserve">TEMMUZ
2012                </t>
  </si>
  <si>
    <t>165 KONUT
44 İŞYERİ</t>
  </si>
  <si>
    <t>11 KONUT
2 (1 OFİS+1 DÜKKAN)</t>
  </si>
  <si>
    <t>1108 KONUT
1 MARKET</t>
  </si>
  <si>
    <t>1108 konut  
1 MARKET</t>
  </si>
  <si>
    <t>18.620konut
4 tic. mrk.+ 1 spr mrk
985 işyeri</t>
  </si>
  <si>
    <t>242 OFİS
1 DÜKKAN</t>
  </si>
  <si>
    <t>66 OFİS
5 DÜKKAN
1 SPOR MRK.</t>
  </si>
  <si>
    <t>212 KONUT
1 MARKET</t>
  </si>
  <si>
    <t>166 KONUT
73 OFİS
5  DÜKKAN</t>
  </si>
  <si>
    <t>103 KONUT
8 İŞYERİ</t>
  </si>
  <si>
    <t>1.091 konut
1 tic.mrk + 1 spor mrk
169 işyeri</t>
  </si>
  <si>
    <t>17.529 konut
3 tic.mrk.
816 işyeri</t>
  </si>
  <si>
    <t xml:space="preserve">AĞUSTOS
2012                </t>
  </si>
  <si>
    <t>18.326 konut
4 tic. mrk.+ 1 spr mrk
985 işyeri</t>
  </si>
  <si>
    <t xml:space="preserve">EYLÜL
2012                </t>
  </si>
  <si>
    <t>9 KONUT
1İŞYERİ</t>
  </si>
  <si>
    <t xml:space="preserve">EKİM
2012                </t>
  </si>
  <si>
    <t>10 KONUT
1 İŞYERİ</t>
  </si>
  <si>
    <t>64 OFİS
5 DÜKKAN
1 SPOR MRK.</t>
  </si>
  <si>
    <t xml:space="preserve">17 KONUT
</t>
  </si>
  <si>
    <t>80 KONUT
8 İŞYERİ</t>
  </si>
  <si>
    <t>200 KONUT
1 MARKET</t>
  </si>
  <si>
    <t>161 KONUT
73 OFİS
5  DÜKKAN</t>
  </si>
  <si>
    <t xml:space="preserve">KASIM
2012                </t>
  </si>
  <si>
    <t xml:space="preserve">ARALIK
2012                </t>
  </si>
  <si>
    <t>249 OFİS
1 DÜKKAN</t>
  </si>
  <si>
    <t xml:space="preserve">16 KONUT
</t>
  </si>
  <si>
    <t>217 KONUT
46 İŞYERİ</t>
  </si>
  <si>
    <t>763 konut
1 tic.mrk + 1 spor mrk
163 işyeri</t>
  </si>
  <si>
    <t>17.563konut
3 tic.mrk.
822 işyeri</t>
  </si>
  <si>
    <t>2013 TOPLAM</t>
  </si>
  <si>
    <t xml:space="preserve">OCAK
2013                </t>
  </si>
  <si>
    <t>2013 YILI AYLIK SATIŞ İCMAL RAPORU</t>
  </si>
  <si>
    <t>198 KONUT
1 MARKET</t>
  </si>
  <si>
    <t>160 KONUT
73 OFİS
5  DÜKKAN</t>
  </si>
  <si>
    <t>72 KONUT
8 İŞYERİ</t>
  </si>
  <si>
    <t xml:space="preserve">26 KONUT
5 OFİS
</t>
  </si>
  <si>
    <t xml:space="preserve">ŞUBAT
2013                </t>
  </si>
  <si>
    <t xml:space="preserve">21 KONUT
</t>
  </si>
  <si>
    <t>47 KONUT
5 İŞYERİ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</si>
</sst>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[$€-2]\ * #,##0_-;\-[$€-2]\ * #,##0_-;_-[$€-2]\ * &quot;-&quot;_-;_-@_-"/>
    <numFmt numFmtId="173" formatCode="_-[$$-409]* #,##0_ ;_-[$$-409]* \-#,##0\ ;_-[$$-409]* &quot;-&quot;_ ;_-@_ "/>
    <numFmt numFmtId="174" formatCode="#,##0_ ;\-#,##0\ "/>
    <numFmt numFmtId="175" formatCode="#,##0.00\ &quot;TL&quot;"/>
    <numFmt numFmtId="176" formatCode="#,##0\ &quot;TL&quot;"/>
    <numFmt numFmtId="177" formatCode="#,##0\ _T_L"/>
    <numFmt numFmtId="178" formatCode="[$$-409]#,##0_ ;\-[$$-409]#,##0\ "/>
    <numFmt numFmtId="179" formatCode="[$$-409]#,##0"/>
    <numFmt numFmtId="180" formatCode="mmmm\ yy"/>
    <numFmt numFmtId="181" formatCode="_-[$€-2]\ * #,##0.00_-;\-[$€-2]\ * #,##0.00_-;_-[$€-2]\ * &quot;-&quot;??_-;_-@_-"/>
    <numFmt numFmtId="182" formatCode="_-[$$-409]* #,##0.00_ ;_-[$$-409]* \-#,##0.00\ ;_-[$$-409]* &quot;-&quot;??_ ;_-@_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Tur"/>
      <family val="0"/>
    </font>
    <font>
      <sz val="16"/>
      <color indexed="8"/>
      <name val="Arial Tur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6"/>
      <color indexed="8"/>
      <name val="Arial Tur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4"/>
      <color indexed="10"/>
      <name val="Tahoma"/>
      <family val="2"/>
    </font>
    <font>
      <sz val="14"/>
      <name val="Tahoma"/>
      <family val="2"/>
    </font>
    <font>
      <sz val="8"/>
      <name val="Arial"/>
      <family val="2"/>
    </font>
    <font>
      <b/>
      <sz val="16"/>
      <color indexed="10"/>
      <name val="Tahoma"/>
      <family val="2"/>
    </font>
    <font>
      <b/>
      <sz val="10"/>
      <color indexed="9"/>
      <name val="Times New Roman"/>
      <family val="1"/>
    </font>
    <font>
      <b/>
      <sz val="10"/>
      <color indexed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5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172" fontId="8" fillId="0" borderId="10" xfId="49" applyNumberFormat="1" applyFont="1" applyFill="1" applyBorder="1" applyAlignment="1">
      <alignment horizontal="left" vertical="center" wrapText="1"/>
      <protection/>
    </xf>
    <xf numFmtId="0" fontId="8" fillId="0" borderId="10" xfId="49" applyFont="1" applyFill="1" applyBorder="1" applyAlignment="1">
      <alignment horizontal="left" vertical="center" wrapText="1"/>
      <protection/>
    </xf>
    <xf numFmtId="173" fontId="8" fillId="0" borderId="10" xfId="49" applyNumberFormat="1" applyFont="1" applyFill="1" applyBorder="1" applyAlignment="1">
      <alignment horizontal="left" vertical="center" wrapText="1"/>
      <protection/>
    </xf>
    <xf numFmtId="172" fontId="8" fillId="0" borderId="10" xfId="0" applyNumberFormat="1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173" fontId="10" fillId="0" borderId="0" xfId="0" applyNumberFormat="1" applyFont="1" applyFill="1" applyBorder="1" applyAlignment="1">
      <alignment horizontal="left"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3" fontId="3" fillId="0" borderId="10" xfId="0" applyNumberFormat="1" applyFont="1" applyBorder="1" applyAlignment="1">
      <alignment horizontal="center" wrapText="1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7" fontId="4" fillId="33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/>
    </xf>
    <xf numFmtId="177" fontId="3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1" fontId="8" fillId="0" borderId="0" xfId="0" applyNumberFormat="1" applyFont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3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7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176" fontId="15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6" fontId="8" fillId="33" borderId="10" xfId="0" applyNumberFormat="1" applyFont="1" applyFill="1" applyBorder="1" applyAlignment="1">
      <alignment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/>
    </xf>
    <xf numFmtId="177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76" fontId="10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6" fontId="2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8" fillId="34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10" xfId="0" applyFont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3" fontId="2" fillId="33" borderId="10" xfId="0" applyNumberFormat="1" applyFont="1" applyFill="1" applyBorder="1" applyAlignment="1">
      <alignment horizontal="center" vertical="center"/>
    </xf>
    <xf numFmtId="42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75" fontId="2" fillId="0" borderId="0" xfId="0" applyNumberFormat="1" applyFont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 vertical="center" wrapText="1"/>
    </xf>
    <xf numFmtId="175" fontId="4" fillId="36" borderId="10" xfId="0" applyNumberFormat="1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/>
    </xf>
    <xf numFmtId="176" fontId="8" fillId="36" borderId="10" xfId="0" applyNumberFormat="1" applyFont="1" applyFill="1" applyBorder="1" applyAlignment="1">
      <alignment horizontal="center"/>
    </xf>
    <xf numFmtId="178" fontId="8" fillId="36" borderId="10" xfId="0" applyNumberFormat="1" applyFont="1" applyFill="1" applyBorder="1" applyAlignment="1">
      <alignment horizontal="center"/>
    </xf>
    <xf numFmtId="5" fontId="8" fillId="36" borderId="10" xfId="0" applyNumberFormat="1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176" fontId="8" fillId="36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74" fontId="0" fillId="34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 horizontal="right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174" fontId="0" fillId="37" borderId="10" xfId="0" applyNumberFormat="1" applyFont="1" applyFill="1" applyBorder="1" applyAlignment="1">
      <alignment horizontal="center" vertical="center" wrapText="1"/>
    </xf>
    <xf numFmtId="3" fontId="0" fillId="37" borderId="10" xfId="0" applyNumberFormat="1" applyFont="1" applyFill="1" applyBorder="1" applyAlignment="1">
      <alignment horizontal="center" vertical="center" wrapText="1"/>
    </xf>
    <xf numFmtId="174" fontId="0" fillId="37" borderId="10" xfId="0" applyNumberFormat="1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3" fontId="0" fillId="37" borderId="1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/>
    </xf>
    <xf numFmtId="173" fontId="2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4" fontId="2" fillId="35" borderId="1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wrapText="1"/>
    </xf>
    <xf numFmtId="175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38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38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" fontId="0" fillId="38" borderId="10" xfId="0" applyNumberFormat="1" applyFont="1" applyFill="1" applyBorder="1" applyAlignment="1">
      <alignment horizontal="center" wrapText="1"/>
    </xf>
    <xf numFmtId="175" fontId="0" fillId="38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3" fontId="0" fillId="38" borderId="10" xfId="0" applyNumberFormat="1" applyFont="1" applyFill="1" applyBorder="1" applyAlignment="1">
      <alignment horizontal="center" wrapText="1"/>
    </xf>
    <xf numFmtId="178" fontId="0" fillId="0" borderId="10" xfId="0" applyNumberFormat="1" applyFont="1" applyBorder="1" applyAlignment="1">
      <alignment horizontal="center"/>
    </xf>
    <xf numFmtId="173" fontId="0" fillId="38" borderId="10" xfId="0" applyNumberFormat="1" applyFont="1" applyFill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0" fillId="38" borderId="10" xfId="0" applyFont="1" applyFill="1" applyBorder="1" applyAlignment="1">
      <alignment horizontal="center" wrapText="1"/>
    </xf>
    <xf numFmtId="179" fontId="0" fillId="38" borderId="10" xfId="0" applyNumberFormat="1" applyFont="1" applyFill="1" applyBorder="1" applyAlignment="1">
      <alignment horizontal="center" wrapText="1"/>
    </xf>
    <xf numFmtId="176" fontId="3" fillId="38" borderId="10" xfId="0" applyNumberFormat="1" applyFont="1" applyFill="1" applyBorder="1" applyAlignment="1">
      <alignment horizontal="center"/>
    </xf>
    <xf numFmtId="174" fontId="0" fillId="38" borderId="10" xfId="0" applyNumberFormat="1" applyFont="1" applyFill="1" applyBorder="1" applyAlignment="1">
      <alignment horizontal="center" wrapText="1"/>
    </xf>
    <xf numFmtId="176" fontId="0" fillId="38" borderId="10" xfId="0" applyNumberFormat="1" applyFont="1" applyFill="1" applyBorder="1" applyAlignment="1">
      <alignment horizontal="center" wrapText="1"/>
    </xf>
    <xf numFmtId="17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174" fontId="0" fillId="0" borderId="10" xfId="0" applyNumberFormat="1" applyFont="1" applyFill="1" applyBorder="1" applyAlignment="1">
      <alignment horizontal="center" wrapText="1"/>
    </xf>
    <xf numFmtId="1" fontId="3" fillId="38" borderId="10" xfId="0" applyNumberFormat="1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4" fontId="0" fillId="0" borderId="10" xfId="0" applyNumberFormat="1" applyFont="1" applyBorder="1" applyAlignment="1">
      <alignment horizontal="center"/>
    </xf>
    <xf numFmtId="176" fontId="0" fillId="38" borderId="10" xfId="0" applyNumberFormat="1" applyFont="1" applyFill="1" applyBorder="1" applyAlignment="1">
      <alignment wrapText="1"/>
    </xf>
    <xf numFmtId="176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75" fontId="0" fillId="0" borderId="10" xfId="0" applyNumberFormat="1" applyFont="1" applyBorder="1" applyAlignment="1">
      <alignment wrapText="1"/>
    </xf>
    <xf numFmtId="175" fontId="0" fillId="38" borderId="10" xfId="0" applyNumberFormat="1" applyFont="1" applyFill="1" applyBorder="1" applyAlignment="1">
      <alignment wrapText="1"/>
    </xf>
    <xf numFmtId="175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76" fontId="0" fillId="0" borderId="10" xfId="0" applyNumberFormat="1" applyFont="1" applyFill="1" applyBorder="1" applyAlignment="1">
      <alignment horizontal="center" wrapText="1"/>
    </xf>
    <xf numFmtId="176" fontId="3" fillId="38" borderId="10" xfId="0" applyNumberFormat="1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0" fontId="3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76" fontId="0" fillId="38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8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76" fontId="2" fillId="36" borderId="10" xfId="0" applyNumberFormat="1" applyFont="1" applyFill="1" applyBorder="1" applyAlignment="1">
      <alignment horizontal="center"/>
    </xf>
    <xf numFmtId="44" fontId="0" fillId="0" borderId="10" xfId="0" applyNumberFormat="1" applyFont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44" fontId="8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3" fontId="20" fillId="35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left" vertical="center" wrapText="1"/>
    </xf>
    <xf numFmtId="0" fontId="29" fillId="35" borderId="0" xfId="0" applyFont="1" applyFill="1" applyAlignment="1">
      <alignment horizontal="left" vertical="center"/>
    </xf>
    <xf numFmtId="0" fontId="20" fillId="35" borderId="0" xfId="0" applyFont="1" applyFill="1" applyAlignment="1">
      <alignment/>
    </xf>
    <xf numFmtId="1" fontId="16" fillId="35" borderId="0" xfId="0" applyNumberFormat="1" applyFont="1" applyFill="1" applyAlignment="1">
      <alignment horizontal="center" wrapText="1"/>
    </xf>
    <xf numFmtId="175" fontId="16" fillId="35" borderId="0" xfId="0" applyNumberFormat="1" applyFont="1" applyFill="1" applyAlignment="1">
      <alignment horizontal="center" wrapText="1"/>
    </xf>
    <xf numFmtId="1" fontId="20" fillId="35" borderId="0" xfId="0" applyNumberFormat="1" applyFont="1" applyFill="1" applyAlignment="1">
      <alignment/>
    </xf>
    <xf numFmtId="1" fontId="20" fillId="35" borderId="0" xfId="0" applyNumberFormat="1" applyFont="1" applyFill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3" fontId="0" fillId="35" borderId="0" xfId="0" applyNumberFormat="1" applyFont="1" applyFill="1" applyAlignment="1">
      <alignment/>
    </xf>
    <xf numFmtId="0" fontId="0" fillId="0" borderId="10" xfId="0" applyNumberFormat="1" applyFont="1" applyBorder="1" applyAlignment="1">
      <alignment horizontal="center" wrapText="1"/>
    </xf>
    <xf numFmtId="0" fontId="2" fillId="36" borderId="14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176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3" fontId="16" fillId="0" borderId="0" xfId="0" applyNumberFormat="1" applyFont="1" applyAlignment="1">
      <alignment horizontal="right"/>
    </xf>
    <xf numFmtId="173" fontId="20" fillId="0" borderId="0" xfId="0" applyNumberFormat="1" applyFont="1" applyAlignment="1">
      <alignment/>
    </xf>
    <xf numFmtId="176" fontId="16" fillId="0" borderId="0" xfId="0" applyNumberFormat="1" applyFont="1" applyAlignment="1">
      <alignment horizontal="right"/>
    </xf>
    <xf numFmtId="176" fontId="1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9" fillId="0" borderId="0" xfId="0" applyFont="1" applyFill="1" applyAlignment="1">
      <alignment horizontal="left" vertical="center"/>
    </xf>
    <xf numFmtId="1" fontId="16" fillId="0" borderId="0" xfId="0" applyNumberFormat="1" applyFont="1" applyFill="1" applyAlignment="1">
      <alignment horizontal="center" wrapText="1"/>
    </xf>
    <xf numFmtId="175" fontId="16" fillId="0" borderId="0" xfId="0" applyNumberFormat="1" applyFont="1" applyFill="1" applyAlignment="1">
      <alignment horizontal="center" wrapText="1"/>
    </xf>
    <xf numFmtId="3" fontId="16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176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174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74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4" fontId="0" fillId="0" borderId="10" xfId="0" applyNumberFormat="1" applyFont="1" applyFill="1" applyBorder="1" applyAlignment="1">
      <alignment horizontal="center" wrapText="1"/>
    </xf>
    <xf numFmtId="171" fontId="8" fillId="33" borderId="10" xfId="0" applyNumberFormat="1" applyFont="1" applyFill="1" applyBorder="1" applyAlignment="1">
      <alignment horizontal="center" vertical="center"/>
    </xf>
    <xf numFmtId="175" fontId="8" fillId="39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1" fontId="8" fillId="33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77" fontId="8" fillId="36" borderId="10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wrapText="1"/>
    </xf>
    <xf numFmtId="177" fontId="0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A_ÖZET BASKANA SON HALİ (Sade) guncel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&#304;NANS-Sat&#305;&#351;\Finansman%20Subesi\HASILAT%20PAYLA&#350;IMI%20PROJELER&#304;\1_BA&#350;KANA%20RAPORLAR\ayl&#305;k%20sat&#305;&#351;%20performans%20for%20emlak%20kulisi\TOK&#304;%20PROJELER&#304;%20&#199;ALI&#350;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eksik"/>
      <sheetName val="Sayfa1"/>
      <sheetName val="2009"/>
      <sheetName val="2010"/>
      <sheetName val="2011"/>
      <sheetName val="2012"/>
      <sheetName val="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="75" zoomScaleNormal="75" zoomScalePageLayoutView="0" workbookViewId="0" topLeftCell="B1">
      <selection activeCell="R38" sqref="R38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8.00390625" style="132" customWidth="1"/>
    <col min="4" max="4" width="15.28125" style="132" customWidth="1"/>
    <col min="5" max="5" width="20.28125" style="143" customWidth="1"/>
    <col min="6" max="6" width="15.7109375" style="135" customWidth="1"/>
    <col min="7" max="8" width="15.57421875" style="136" customWidth="1"/>
    <col min="9" max="19" width="21.7109375" style="136" customWidth="1"/>
    <col min="20" max="20" width="14.28125" style="132" customWidth="1"/>
    <col min="21" max="21" width="17.140625" style="132" customWidth="1"/>
    <col min="22" max="22" width="10.140625" style="132" bestFit="1" customWidth="1"/>
    <col min="23" max="23" width="16.00390625" style="132" customWidth="1"/>
    <col min="24" max="16384" width="9.140625" style="132" customWidth="1"/>
  </cols>
  <sheetData>
    <row r="1" spans="1:19" ht="28.5" customHeight="1">
      <c r="A1" s="360" t="s">
        <v>249</v>
      </c>
      <c r="B1" s="360"/>
      <c r="C1" s="360"/>
      <c r="D1" s="360"/>
      <c r="E1" s="360"/>
      <c r="F1" s="360"/>
      <c r="G1" s="360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1:33" s="1" customFormat="1" ht="34.5" customHeight="1">
      <c r="A2" s="361" t="s">
        <v>1</v>
      </c>
      <c r="B2" s="361" t="s">
        <v>92</v>
      </c>
      <c r="C2" s="361" t="s">
        <v>93</v>
      </c>
      <c r="D2" s="361" t="s">
        <v>94</v>
      </c>
      <c r="E2" s="363" t="s">
        <v>53</v>
      </c>
      <c r="F2" s="357" t="s">
        <v>251</v>
      </c>
      <c r="G2" s="357"/>
      <c r="H2" s="357" t="s">
        <v>259</v>
      </c>
      <c r="I2" s="357"/>
      <c r="J2" s="357" t="s">
        <v>261</v>
      </c>
      <c r="K2" s="357"/>
      <c r="L2" s="357" t="s">
        <v>265</v>
      </c>
      <c r="M2" s="357"/>
      <c r="N2" s="357" t="s">
        <v>267</v>
      </c>
      <c r="O2" s="357"/>
      <c r="P2" s="357" t="s">
        <v>270</v>
      </c>
      <c r="Q2" s="357"/>
      <c r="R2" s="357" t="s">
        <v>272</v>
      </c>
      <c r="S2" s="357"/>
      <c r="T2" s="358" t="s">
        <v>250</v>
      </c>
      <c r="U2" s="358"/>
      <c r="V2" s="190"/>
      <c r="W2" s="190"/>
      <c r="X2" s="156"/>
      <c r="Y2" s="175"/>
      <c r="Z2" s="169" t="s">
        <v>86</v>
      </c>
      <c r="AA2" s="170"/>
      <c r="AB2" s="169" t="s">
        <v>89</v>
      </c>
      <c r="AC2" s="170"/>
      <c r="AD2" s="169" t="s">
        <v>98</v>
      </c>
      <c r="AE2" s="170"/>
      <c r="AF2" s="177" t="s">
        <v>101</v>
      </c>
      <c r="AG2" s="178"/>
    </row>
    <row r="3" spans="1:33" s="1" customFormat="1" ht="43.5" customHeight="1">
      <c r="A3" s="362"/>
      <c r="B3" s="362"/>
      <c r="C3" s="362"/>
      <c r="D3" s="362"/>
      <c r="E3" s="364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160" t="s">
        <v>4</v>
      </c>
      <c r="U3" s="161" t="s">
        <v>5</v>
      </c>
      <c r="V3" s="190"/>
      <c r="W3" s="190"/>
      <c r="X3" s="156"/>
      <c r="Y3" s="175"/>
      <c r="Z3" s="6" t="s">
        <v>87</v>
      </c>
      <c r="AA3" s="6" t="s">
        <v>88</v>
      </c>
      <c r="AB3" s="6" t="s">
        <v>87</v>
      </c>
      <c r="AC3" s="6" t="s">
        <v>88</v>
      </c>
      <c r="AD3" s="6" t="s">
        <v>87</v>
      </c>
      <c r="AE3" s="6" t="s">
        <v>88</v>
      </c>
      <c r="AF3" s="179" t="s">
        <v>87</v>
      </c>
      <c r="AG3" s="179" t="s">
        <v>88</v>
      </c>
    </row>
    <row r="4" spans="1:33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15" t="s">
        <v>34</v>
      </c>
      <c r="I4" s="15" t="s">
        <v>34</v>
      </c>
      <c r="J4" s="15" t="s">
        <v>34</v>
      </c>
      <c r="K4" s="15" t="s">
        <v>34</v>
      </c>
      <c r="L4" s="15" t="s">
        <v>34</v>
      </c>
      <c r="M4" s="15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162">
        <v>0</v>
      </c>
      <c r="U4" s="163">
        <v>0</v>
      </c>
      <c r="V4" s="191"/>
      <c r="W4" s="192"/>
      <c r="X4" s="155"/>
      <c r="Y4" s="175"/>
      <c r="Z4" s="140">
        <v>950</v>
      </c>
      <c r="AA4" s="140">
        <v>111</v>
      </c>
      <c r="AB4" s="140">
        <v>950</v>
      </c>
      <c r="AC4" s="140">
        <v>111</v>
      </c>
      <c r="AD4" s="140">
        <f>Z4-AB4</f>
        <v>0</v>
      </c>
      <c r="AE4" s="140">
        <f>AA4-AC4</f>
        <v>0</v>
      </c>
      <c r="AF4" s="180"/>
      <c r="AG4" s="180"/>
    </row>
    <row r="5" spans="1:33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162">
        <v>0</v>
      </c>
      <c r="U5" s="163">
        <v>0</v>
      </c>
      <c r="V5" s="191"/>
      <c r="W5" s="192"/>
      <c r="X5" s="155"/>
      <c r="Y5" s="175"/>
      <c r="Z5" s="140">
        <v>1364</v>
      </c>
      <c r="AA5" s="140">
        <v>6</v>
      </c>
      <c r="AB5" s="140">
        <v>1364</v>
      </c>
      <c r="AC5" s="140">
        <v>6</v>
      </c>
      <c r="AD5" s="140">
        <f aca="true" t="shared" si="0" ref="AD5:AE33">Z5-AB5</f>
        <v>0</v>
      </c>
      <c r="AE5" s="140">
        <f t="shared" si="0"/>
        <v>0</v>
      </c>
      <c r="AF5" s="180"/>
      <c r="AG5" s="180"/>
    </row>
    <row r="6" spans="1:33" ht="30" customHeight="1">
      <c r="A6" s="36" t="s">
        <v>8</v>
      </c>
      <c r="B6" s="199">
        <v>2228</v>
      </c>
      <c r="C6" s="200">
        <v>2228</v>
      </c>
      <c r="D6" s="199">
        <f>B6-C6</f>
        <v>0</v>
      </c>
      <c r="E6" s="271">
        <v>243566077.58</v>
      </c>
      <c r="F6" s="56" t="s">
        <v>34</v>
      </c>
      <c r="G6" s="15" t="s">
        <v>34</v>
      </c>
      <c r="H6" s="15" t="s">
        <v>34</v>
      </c>
      <c r="I6" s="15" t="s">
        <v>34</v>
      </c>
      <c r="J6" s="15" t="s">
        <v>34</v>
      </c>
      <c r="K6" s="15" t="s">
        <v>34</v>
      </c>
      <c r="L6" s="15" t="s">
        <v>34</v>
      </c>
      <c r="M6" s="15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162">
        <v>0</v>
      </c>
      <c r="U6" s="163">
        <v>0</v>
      </c>
      <c r="V6" s="191"/>
      <c r="W6" s="192"/>
      <c r="X6" s="155"/>
      <c r="Y6" s="175"/>
      <c r="Z6" s="141">
        <v>2228</v>
      </c>
      <c r="AA6" s="141"/>
      <c r="AB6" s="141">
        <v>2228</v>
      </c>
      <c r="AC6" s="141"/>
      <c r="AD6" s="140">
        <f t="shared" si="0"/>
        <v>0</v>
      </c>
      <c r="AE6" s="140">
        <f t="shared" si="0"/>
        <v>0</v>
      </c>
      <c r="AF6" s="181"/>
      <c r="AG6" s="181"/>
    </row>
    <row r="7" spans="1:33" s="133" customFormat="1" ht="30" customHeight="1">
      <c r="A7" s="38" t="s">
        <v>9</v>
      </c>
      <c r="B7" s="201">
        <v>576</v>
      </c>
      <c r="C7" s="202">
        <v>576</v>
      </c>
      <c r="D7" s="201">
        <f>B7-C7</f>
        <v>0</v>
      </c>
      <c r="E7" s="271">
        <v>77167694.45</v>
      </c>
      <c r="F7" s="152" t="s">
        <v>70</v>
      </c>
      <c r="G7" s="153" t="s">
        <v>70</v>
      </c>
      <c r="H7" s="153" t="s">
        <v>70</v>
      </c>
      <c r="I7" s="153" t="s">
        <v>70</v>
      </c>
      <c r="J7" s="153" t="s">
        <v>70</v>
      </c>
      <c r="K7" s="153" t="s">
        <v>70</v>
      </c>
      <c r="L7" s="153" t="s">
        <v>70</v>
      </c>
      <c r="M7" s="153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162">
        <v>0</v>
      </c>
      <c r="U7" s="164">
        <v>0</v>
      </c>
      <c r="V7" s="193"/>
      <c r="W7" s="192"/>
      <c r="X7" s="189"/>
      <c r="Y7" s="176"/>
      <c r="Z7" s="141">
        <v>576</v>
      </c>
      <c r="AA7" s="141"/>
      <c r="AB7" s="141">
        <v>576</v>
      </c>
      <c r="AC7" s="141"/>
      <c r="AD7" s="140">
        <f t="shared" si="0"/>
        <v>0</v>
      </c>
      <c r="AE7" s="140">
        <f t="shared" si="0"/>
        <v>0</v>
      </c>
      <c r="AF7" s="181"/>
      <c r="AG7" s="181"/>
    </row>
    <row r="8" spans="1:33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15" t="s">
        <v>34</v>
      </c>
      <c r="I8" s="15" t="s">
        <v>34</v>
      </c>
      <c r="J8" s="15" t="s">
        <v>34</v>
      </c>
      <c r="K8" s="15" t="s">
        <v>34</v>
      </c>
      <c r="L8" s="15" t="s">
        <v>34</v>
      </c>
      <c r="M8" s="15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162">
        <v>0</v>
      </c>
      <c r="U8" s="163">
        <v>0</v>
      </c>
      <c r="V8" s="191"/>
      <c r="W8" s="192"/>
      <c r="X8" s="155"/>
      <c r="Y8" s="175"/>
      <c r="Z8" s="138">
        <v>264</v>
      </c>
      <c r="AA8" s="138">
        <v>1</v>
      </c>
      <c r="AB8" s="138">
        <v>264</v>
      </c>
      <c r="AC8" s="138">
        <v>1</v>
      </c>
      <c r="AD8" s="140">
        <f t="shared" si="0"/>
        <v>0</v>
      </c>
      <c r="AE8" s="140">
        <f t="shared" si="0"/>
        <v>0</v>
      </c>
      <c r="AF8" s="182"/>
      <c r="AG8" s="182"/>
    </row>
    <row r="9" spans="1:33" ht="30" customHeight="1">
      <c r="A9" s="37" t="s">
        <v>11</v>
      </c>
      <c r="B9" s="205">
        <v>1368</v>
      </c>
      <c r="C9" s="202">
        <v>1368</v>
      </c>
      <c r="D9" s="339">
        <f>B9-C9</f>
        <v>0</v>
      </c>
      <c r="E9" s="271">
        <v>184383101.04000002</v>
      </c>
      <c r="F9" s="56" t="s">
        <v>34</v>
      </c>
      <c r="G9" s="15" t="s">
        <v>34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162">
        <v>0</v>
      </c>
      <c r="U9" s="163">
        <v>0</v>
      </c>
      <c r="V9" s="191"/>
      <c r="W9" s="192"/>
      <c r="X9" s="155"/>
      <c r="Y9" s="175"/>
      <c r="Z9" s="139">
        <v>1368</v>
      </c>
      <c r="AA9" s="139"/>
      <c r="AB9" s="139">
        <v>1368</v>
      </c>
      <c r="AC9" s="139"/>
      <c r="AD9" s="140">
        <f t="shared" si="0"/>
        <v>0</v>
      </c>
      <c r="AE9" s="140">
        <f t="shared" si="0"/>
        <v>0</v>
      </c>
      <c r="AF9" s="183"/>
      <c r="AG9" s="183"/>
    </row>
    <row r="10" spans="1:33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15" t="s">
        <v>34</v>
      </c>
      <c r="I10" s="15" t="s">
        <v>34</v>
      </c>
      <c r="J10" s="15" t="s">
        <v>34</v>
      </c>
      <c r="K10" s="15" t="s">
        <v>34</v>
      </c>
      <c r="L10" s="15" t="s">
        <v>34</v>
      </c>
      <c r="M10" s="15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162">
        <v>0</v>
      </c>
      <c r="U10" s="163">
        <v>0</v>
      </c>
      <c r="V10" s="191"/>
      <c r="W10" s="192"/>
      <c r="X10" s="155"/>
      <c r="Y10" s="175"/>
      <c r="Z10" s="140">
        <v>800</v>
      </c>
      <c r="AA10" s="140">
        <v>1</v>
      </c>
      <c r="AB10" s="140">
        <v>800</v>
      </c>
      <c r="AC10" s="140">
        <v>1</v>
      </c>
      <c r="AD10" s="140">
        <f t="shared" si="0"/>
        <v>0</v>
      </c>
      <c r="AE10" s="140">
        <f t="shared" si="0"/>
        <v>0</v>
      </c>
      <c r="AF10" s="180"/>
      <c r="AG10" s="180"/>
    </row>
    <row r="11" spans="1:33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3">
        <v>0</v>
      </c>
      <c r="O11" s="219">
        <v>0</v>
      </c>
      <c r="P11" s="233">
        <v>0</v>
      </c>
      <c r="Q11" s="219">
        <v>0</v>
      </c>
      <c r="R11" s="233">
        <v>0</v>
      </c>
      <c r="S11" s="219">
        <v>0</v>
      </c>
      <c r="T11" s="162">
        <f>F11</f>
        <v>0</v>
      </c>
      <c r="U11" s="165">
        <f>G11</f>
        <v>0</v>
      </c>
      <c r="V11" s="191"/>
      <c r="W11" s="192"/>
      <c r="X11" s="155"/>
      <c r="Y11" s="175"/>
      <c r="Z11" s="140">
        <v>1154</v>
      </c>
      <c r="AA11" s="140">
        <v>128</v>
      </c>
      <c r="AB11" s="140">
        <v>1153</v>
      </c>
      <c r="AC11" s="140">
        <v>128</v>
      </c>
      <c r="AD11" s="140">
        <f t="shared" si="0"/>
        <v>1</v>
      </c>
      <c r="AE11" s="140">
        <f t="shared" si="0"/>
        <v>0</v>
      </c>
      <c r="AF11" s="180"/>
      <c r="AG11" s="180"/>
    </row>
    <row r="12" spans="1:33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3">
        <v>0</v>
      </c>
      <c r="O12" s="219">
        <v>0</v>
      </c>
      <c r="P12" s="233">
        <v>0</v>
      </c>
      <c r="Q12" s="219">
        <v>0</v>
      </c>
      <c r="R12" s="233">
        <v>0</v>
      </c>
      <c r="S12" s="219">
        <v>0</v>
      </c>
      <c r="T12" s="162">
        <f>F12</f>
        <v>0</v>
      </c>
      <c r="U12" s="165">
        <f>G12</f>
        <v>0</v>
      </c>
      <c r="V12" s="191"/>
      <c r="W12" s="192"/>
      <c r="X12" s="155"/>
      <c r="Y12" s="175"/>
      <c r="Z12" s="140">
        <v>534</v>
      </c>
      <c r="AA12" s="140">
        <v>62</v>
      </c>
      <c r="AB12" s="140">
        <v>527</v>
      </c>
      <c r="AC12" s="140">
        <v>61</v>
      </c>
      <c r="AD12" s="140">
        <f t="shared" si="0"/>
        <v>7</v>
      </c>
      <c r="AE12" s="140">
        <f t="shared" si="0"/>
        <v>1</v>
      </c>
      <c r="AF12" s="180"/>
      <c r="AG12" s="180"/>
    </row>
    <row r="13" spans="1:33" ht="38.25">
      <c r="A13" s="36" t="s">
        <v>62</v>
      </c>
      <c r="B13" s="203">
        <v>354</v>
      </c>
      <c r="C13" s="202">
        <v>354</v>
      </c>
      <c r="D13" s="199">
        <f>B13-C13</f>
        <v>0</v>
      </c>
      <c r="E13" s="271">
        <v>61495919.478089675</v>
      </c>
      <c r="F13" s="56" t="s">
        <v>34</v>
      </c>
      <c r="G13" s="15" t="s">
        <v>34</v>
      </c>
      <c r="H13" s="15" t="s">
        <v>34</v>
      </c>
      <c r="I13" s="15" t="s">
        <v>34</v>
      </c>
      <c r="J13" s="15" t="s">
        <v>34</v>
      </c>
      <c r="K13" s="15" t="s">
        <v>34</v>
      </c>
      <c r="L13" s="15" t="s">
        <v>34</v>
      </c>
      <c r="M13" s="15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162">
        <v>0</v>
      </c>
      <c r="U13" s="163">
        <v>0</v>
      </c>
      <c r="V13" s="191"/>
      <c r="W13" s="192"/>
      <c r="X13" s="155"/>
      <c r="Y13" s="175"/>
      <c r="Z13" s="138">
        <v>354</v>
      </c>
      <c r="AA13" s="138"/>
      <c r="AB13" s="138">
        <v>354</v>
      </c>
      <c r="AC13" s="138"/>
      <c r="AD13" s="140">
        <f t="shared" si="0"/>
        <v>0</v>
      </c>
      <c r="AE13" s="140">
        <f t="shared" si="0"/>
        <v>0</v>
      </c>
      <c r="AF13" s="182"/>
      <c r="AG13" s="182"/>
    </row>
    <row r="14" spans="1:33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3">
        <v>0</v>
      </c>
      <c r="O14" s="219">
        <v>0</v>
      </c>
      <c r="P14" s="233">
        <v>0</v>
      </c>
      <c r="Q14" s="219">
        <v>0</v>
      </c>
      <c r="R14" s="233">
        <v>0</v>
      </c>
      <c r="S14" s="219">
        <v>0</v>
      </c>
      <c r="T14" s="162">
        <f>F14</f>
        <v>0</v>
      </c>
      <c r="U14" s="165">
        <f>G14</f>
        <v>0</v>
      </c>
      <c r="V14" s="193"/>
      <c r="W14" s="192"/>
      <c r="X14" s="155"/>
      <c r="Y14" s="175" t="s">
        <v>99</v>
      </c>
      <c r="Z14" s="140">
        <v>219</v>
      </c>
      <c r="AA14" s="140">
        <v>176</v>
      </c>
      <c r="AB14" s="140">
        <v>211</v>
      </c>
      <c r="AC14" s="140">
        <v>169</v>
      </c>
      <c r="AD14" s="140">
        <f t="shared" si="0"/>
        <v>8</v>
      </c>
      <c r="AE14" s="140">
        <f t="shared" si="0"/>
        <v>7</v>
      </c>
      <c r="AF14" s="180"/>
      <c r="AG14" s="180"/>
    </row>
    <row r="15" spans="1:33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153" t="s">
        <v>67</v>
      </c>
      <c r="I15" s="153" t="s">
        <v>67</v>
      </c>
      <c r="J15" s="153" t="s">
        <v>67</v>
      </c>
      <c r="K15" s="153" t="s">
        <v>67</v>
      </c>
      <c r="L15" s="153" t="s">
        <v>67</v>
      </c>
      <c r="M15" s="153" t="s">
        <v>67</v>
      </c>
      <c r="N15" s="68" t="s">
        <v>67</v>
      </c>
      <c r="O15" s="239" t="s">
        <v>67</v>
      </c>
      <c r="P15" s="68" t="s">
        <v>67</v>
      </c>
      <c r="Q15" s="239" t="s">
        <v>67</v>
      </c>
      <c r="R15" s="68" t="s">
        <v>67</v>
      </c>
      <c r="S15" s="239" t="s">
        <v>67</v>
      </c>
      <c r="T15" s="162">
        <v>0</v>
      </c>
      <c r="U15" s="165">
        <v>0</v>
      </c>
      <c r="V15" s="191"/>
      <c r="W15" s="192"/>
      <c r="X15" s="155"/>
      <c r="Y15" s="175" t="s">
        <v>99</v>
      </c>
      <c r="Z15" s="171">
        <v>381</v>
      </c>
      <c r="AA15" s="171">
        <v>27</v>
      </c>
      <c r="AB15" s="171">
        <v>285</v>
      </c>
      <c r="AC15" s="171">
        <v>23</v>
      </c>
      <c r="AD15" s="140">
        <f t="shared" si="0"/>
        <v>96</v>
      </c>
      <c r="AE15" s="140">
        <f t="shared" si="0"/>
        <v>4</v>
      </c>
      <c r="AF15" s="180"/>
      <c r="AG15" s="180"/>
    </row>
    <row r="16" spans="1:33" ht="30" customHeight="1">
      <c r="A16" s="38" t="s">
        <v>23</v>
      </c>
      <c r="B16" s="203">
        <v>682</v>
      </c>
      <c r="C16" s="202">
        <v>466</v>
      </c>
      <c r="D16" s="203">
        <f aca="true" t="shared" si="1" ref="D16:D21">B16-C16</f>
        <v>216</v>
      </c>
      <c r="E16" s="272">
        <v>165207214</v>
      </c>
      <c r="F16" s="152" t="s">
        <v>67</v>
      </c>
      <c r="G16" s="153" t="s">
        <v>67</v>
      </c>
      <c r="H16" s="153" t="s">
        <v>67</v>
      </c>
      <c r="I16" s="153" t="s">
        <v>67</v>
      </c>
      <c r="J16" s="153" t="s">
        <v>67</v>
      </c>
      <c r="K16" s="153" t="s">
        <v>67</v>
      </c>
      <c r="L16" s="153" t="s">
        <v>67</v>
      </c>
      <c r="M16" s="153" t="s">
        <v>67</v>
      </c>
      <c r="N16" s="68" t="s">
        <v>67</v>
      </c>
      <c r="O16" s="239" t="s">
        <v>67</v>
      </c>
      <c r="P16" s="68" t="s">
        <v>67</v>
      </c>
      <c r="Q16" s="239" t="s">
        <v>67</v>
      </c>
      <c r="R16" s="68" t="s">
        <v>67</v>
      </c>
      <c r="S16" s="239" t="s">
        <v>67</v>
      </c>
      <c r="T16" s="162">
        <v>0</v>
      </c>
      <c r="U16" s="165">
        <v>0</v>
      </c>
      <c r="V16" s="191"/>
      <c r="W16" s="192"/>
      <c r="X16" s="155"/>
      <c r="Y16" s="175"/>
      <c r="Z16" s="172">
        <v>682</v>
      </c>
      <c r="AA16" s="172"/>
      <c r="AB16" s="172">
        <f aca="true" t="shared" si="2" ref="AB16:AB21">C16</f>
        <v>466</v>
      </c>
      <c r="AC16" s="172"/>
      <c r="AD16" s="140">
        <f t="shared" si="0"/>
        <v>216</v>
      </c>
      <c r="AE16" s="140">
        <f t="shared" si="0"/>
        <v>0</v>
      </c>
      <c r="AF16" s="181"/>
      <c r="AG16" s="181"/>
    </row>
    <row r="17" spans="1:33" ht="30" customHeight="1">
      <c r="A17" s="38" t="s">
        <v>24</v>
      </c>
      <c r="B17" s="199">
        <v>96</v>
      </c>
      <c r="C17" s="202">
        <v>96</v>
      </c>
      <c r="D17" s="199">
        <f t="shared" si="1"/>
        <v>0</v>
      </c>
      <c r="E17" s="272">
        <v>30665744.990000002</v>
      </c>
      <c r="F17" s="56" t="s">
        <v>34</v>
      </c>
      <c r="G17" s="15" t="s">
        <v>34</v>
      </c>
      <c r="H17" s="15" t="s">
        <v>34</v>
      </c>
      <c r="I17" s="15" t="s">
        <v>34</v>
      </c>
      <c r="J17" s="15" t="s">
        <v>34</v>
      </c>
      <c r="K17" s="15" t="s">
        <v>34</v>
      </c>
      <c r="L17" s="15" t="s">
        <v>34</v>
      </c>
      <c r="M17" s="15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162">
        <v>0</v>
      </c>
      <c r="U17" s="165">
        <v>0</v>
      </c>
      <c r="V17" s="191"/>
      <c r="W17" s="192"/>
      <c r="X17" s="155"/>
      <c r="Y17" s="175"/>
      <c r="Z17" s="142">
        <v>96</v>
      </c>
      <c r="AA17" s="142"/>
      <c r="AB17" s="142">
        <f t="shared" si="2"/>
        <v>96</v>
      </c>
      <c r="AC17" s="142"/>
      <c r="AD17" s="140">
        <f t="shared" si="0"/>
        <v>0</v>
      </c>
      <c r="AE17" s="140">
        <f t="shared" si="0"/>
        <v>0</v>
      </c>
      <c r="AF17" s="184"/>
      <c r="AG17" s="184"/>
    </row>
    <row r="18" spans="1:33" ht="30" customHeight="1">
      <c r="A18" s="38" t="s">
        <v>25</v>
      </c>
      <c r="B18" s="199">
        <v>292</v>
      </c>
      <c r="C18" s="202">
        <v>292</v>
      </c>
      <c r="D18" s="199">
        <f t="shared" si="1"/>
        <v>0</v>
      </c>
      <c r="E18" s="272">
        <v>61913252</v>
      </c>
      <c r="F18" s="152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250">
        <v>0</v>
      </c>
      <c r="O18" s="269">
        <v>0</v>
      </c>
      <c r="P18" s="250">
        <v>0</v>
      </c>
      <c r="Q18" s="269">
        <v>0</v>
      </c>
      <c r="R18" s="250">
        <v>0</v>
      </c>
      <c r="S18" s="269">
        <v>0</v>
      </c>
      <c r="T18" s="162">
        <v>0</v>
      </c>
      <c r="U18" s="165">
        <v>0</v>
      </c>
      <c r="V18" s="193"/>
      <c r="W18" s="192"/>
      <c r="X18" s="155"/>
      <c r="Y18" s="175"/>
      <c r="Z18" s="141">
        <v>292</v>
      </c>
      <c r="AA18" s="141"/>
      <c r="AB18" s="142">
        <f t="shared" si="2"/>
        <v>292</v>
      </c>
      <c r="AC18" s="141"/>
      <c r="AD18" s="140">
        <f t="shared" si="0"/>
        <v>0</v>
      </c>
      <c r="AE18" s="140">
        <f t="shared" si="0"/>
        <v>0</v>
      </c>
      <c r="AF18" s="187"/>
      <c r="AG18" s="181"/>
    </row>
    <row r="19" spans="1:33" ht="30" customHeight="1">
      <c r="A19" s="38" t="s">
        <v>13</v>
      </c>
      <c r="B19" s="206">
        <v>72</v>
      </c>
      <c r="C19" s="202">
        <v>72</v>
      </c>
      <c r="D19" s="199">
        <f t="shared" si="1"/>
        <v>0</v>
      </c>
      <c r="E19" s="272">
        <v>58759335.94</v>
      </c>
      <c r="F19" s="152" t="s">
        <v>70</v>
      </c>
      <c r="G19" s="153" t="s">
        <v>70</v>
      </c>
      <c r="H19" s="153" t="s">
        <v>70</v>
      </c>
      <c r="I19" s="153" t="s">
        <v>70</v>
      </c>
      <c r="J19" s="153" t="s">
        <v>70</v>
      </c>
      <c r="K19" s="153" t="s">
        <v>70</v>
      </c>
      <c r="L19" s="153" t="s">
        <v>70</v>
      </c>
      <c r="M19" s="153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162">
        <v>0</v>
      </c>
      <c r="U19" s="165">
        <v>0</v>
      </c>
      <c r="V19" s="191"/>
      <c r="W19" s="192"/>
      <c r="X19" s="155"/>
      <c r="Y19" s="175"/>
      <c r="Z19" s="141">
        <v>72</v>
      </c>
      <c r="AA19" s="141"/>
      <c r="AB19" s="142">
        <f t="shared" si="2"/>
        <v>72</v>
      </c>
      <c r="AC19" s="141"/>
      <c r="AD19" s="140">
        <f t="shared" si="0"/>
        <v>0</v>
      </c>
      <c r="AE19" s="140">
        <f t="shared" si="0"/>
        <v>0</v>
      </c>
      <c r="AF19" s="181"/>
      <c r="AG19" s="181"/>
    </row>
    <row r="20" spans="1:33" ht="30" customHeight="1">
      <c r="A20" s="38" t="s">
        <v>14</v>
      </c>
      <c r="B20" s="207">
        <v>448</v>
      </c>
      <c r="C20" s="202">
        <v>448</v>
      </c>
      <c r="D20" s="199">
        <f t="shared" si="1"/>
        <v>0</v>
      </c>
      <c r="E20" s="272">
        <v>50657055</v>
      </c>
      <c r="F20" s="152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162">
        <v>0</v>
      </c>
      <c r="U20" s="165">
        <v>0</v>
      </c>
      <c r="V20" s="193"/>
      <c r="W20" s="192"/>
      <c r="X20" s="155"/>
      <c r="Y20" s="175"/>
      <c r="Z20" s="141">
        <v>448</v>
      </c>
      <c r="AA20" s="141"/>
      <c r="AB20" s="142">
        <f t="shared" si="2"/>
        <v>448</v>
      </c>
      <c r="AC20" s="141"/>
      <c r="AD20" s="140">
        <f t="shared" si="0"/>
        <v>0</v>
      </c>
      <c r="AE20" s="140">
        <f t="shared" si="0"/>
        <v>0</v>
      </c>
      <c r="AF20" s="187"/>
      <c r="AG20" s="181"/>
    </row>
    <row r="21" spans="1:33" ht="45.75" customHeight="1">
      <c r="A21" s="38" t="s">
        <v>26</v>
      </c>
      <c r="B21" s="208">
        <v>321</v>
      </c>
      <c r="C21" s="198">
        <v>321</v>
      </c>
      <c r="D21" s="199">
        <f t="shared" si="1"/>
        <v>0</v>
      </c>
      <c r="E21" s="272">
        <v>156171800</v>
      </c>
      <c r="F21" s="347" t="s">
        <v>254</v>
      </c>
      <c r="G21" s="348" t="s">
        <v>255</v>
      </c>
      <c r="H21" s="348" t="s">
        <v>34</v>
      </c>
      <c r="I21" s="348" t="s">
        <v>34</v>
      </c>
      <c r="J21" s="348" t="s">
        <v>34</v>
      </c>
      <c r="K21" s="348" t="s">
        <v>34</v>
      </c>
      <c r="L21" s="348" t="s">
        <v>34</v>
      </c>
      <c r="M21" s="348" t="s">
        <v>34</v>
      </c>
      <c r="N21" s="219" t="s">
        <v>34</v>
      </c>
      <c r="O21" s="219" t="s">
        <v>34</v>
      </c>
      <c r="P21" s="219" t="s">
        <v>34</v>
      </c>
      <c r="Q21" s="219" t="s">
        <v>34</v>
      </c>
      <c r="R21" s="219" t="s">
        <v>34</v>
      </c>
      <c r="S21" s="219" t="s">
        <v>34</v>
      </c>
      <c r="T21" s="162">
        <v>0</v>
      </c>
      <c r="U21" s="165">
        <v>0</v>
      </c>
      <c r="V21" s="193"/>
      <c r="W21" s="192"/>
      <c r="X21" s="155"/>
      <c r="Y21" s="175"/>
      <c r="Z21" s="140">
        <v>321</v>
      </c>
      <c r="AA21" s="140"/>
      <c r="AB21" s="142">
        <f t="shared" si="2"/>
        <v>321</v>
      </c>
      <c r="AC21" s="140"/>
      <c r="AD21" s="140">
        <f t="shared" si="0"/>
        <v>0</v>
      </c>
      <c r="AE21" s="140">
        <f t="shared" si="0"/>
        <v>0</v>
      </c>
      <c r="AF21" s="187"/>
      <c r="AG21" s="180"/>
    </row>
    <row r="22" spans="1:33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34</v>
      </c>
      <c r="G22" s="153" t="s">
        <v>34</v>
      </c>
      <c r="H22" s="153" t="s">
        <v>34</v>
      </c>
      <c r="I22" s="153" t="s">
        <v>34</v>
      </c>
      <c r="J22" s="153" t="s">
        <v>34</v>
      </c>
      <c r="K22" s="153" t="s">
        <v>34</v>
      </c>
      <c r="L22" s="153" t="s">
        <v>34</v>
      </c>
      <c r="M22" s="153" t="s">
        <v>34</v>
      </c>
      <c r="N22" s="219" t="s">
        <v>34</v>
      </c>
      <c r="O22" s="219" t="s">
        <v>34</v>
      </c>
      <c r="P22" s="219" t="s">
        <v>34</v>
      </c>
      <c r="Q22" s="219" t="s">
        <v>34</v>
      </c>
      <c r="R22" s="219" t="s">
        <v>34</v>
      </c>
      <c r="S22" s="219" t="s">
        <v>34</v>
      </c>
      <c r="T22" s="166">
        <v>0</v>
      </c>
      <c r="U22" s="165">
        <v>0</v>
      </c>
      <c r="V22" s="193"/>
      <c r="W22" s="192"/>
      <c r="X22" s="155">
        <v>46</v>
      </c>
      <c r="Y22" s="175"/>
      <c r="Z22" s="140">
        <v>428</v>
      </c>
      <c r="AA22" s="140">
        <v>46</v>
      </c>
      <c r="AB22" s="140">
        <v>428</v>
      </c>
      <c r="AC22" s="140">
        <v>46</v>
      </c>
      <c r="AD22" s="140">
        <f t="shared" si="0"/>
        <v>0</v>
      </c>
      <c r="AE22" s="140">
        <f t="shared" si="0"/>
        <v>0</v>
      </c>
      <c r="AF22" s="185"/>
      <c r="AG22" s="180"/>
    </row>
    <row r="23" spans="1:33" ht="30" customHeight="1">
      <c r="A23" s="38" t="s">
        <v>28</v>
      </c>
      <c r="B23" s="197">
        <v>179</v>
      </c>
      <c r="C23" s="202">
        <v>179</v>
      </c>
      <c r="D23" s="199">
        <f>+B23-C23</f>
        <v>0</v>
      </c>
      <c r="E23" s="272">
        <v>38000000</v>
      </c>
      <c r="F23" s="347" t="s">
        <v>256</v>
      </c>
      <c r="G23" s="348" t="s">
        <v>256</v>
      </c>
      <c r="H23" s="348" t="s">
        <v>70</v>
      </c>
      <c r="I23" s="348" t="s">
        <v>70</v>
      </c>
      <c r="J23" s="348" t="s">
        <v>70</v>
      </c>
      <c r="K23" s="348" t="s">
        <v>70</v>
      </c>
      <c r="L23" s="348" t="s">
        <v>70</v>
      </c>
      <c r="M23" s="348" t="s">
        <v>70</v>
      </c>
      <c r="N23" s="250" t="s">
        <v>70</v>
      </c>
      <c r="O23" s="250" t="s">
        <v>70</v>
      </c>
      <c r="P23" s="250" t="s">
        <v>70</v>
      </c>
      <c r="Q23" s="250" t="s">
        <v>70</v>
      </c>
      <c r="R23" s="250" t="s">
        <v>70</v>
      </c>
      <c r="S23" s="250" t="s">
        <v>70</v>
      </c>
      <c r="T23" s="162">
        <v>0</v>
      </c>
      <c r="U23" s="165">
        <v>0</v>
      </c>
      <c r="V23" s="193"/>
      <c r="W23" s="192"/>
      <c r="X23" s="155"/>
      <c r="Y23" s="175"/>
      <c r="Z23" s="141">
        <v>179</v>
      </c>
      <c r="AA23" s="141"/>
      <c r="AB23" s="142">
        <v>179</v>
      </c>
      <c r="AC23" s="141"/>
      <c r="AD23" s="140">
        <f t="shared" si="0"/>
        <v>0</v>
      </c>
      <c r="AE23" s="140">
        <f t="shared" si="0"/>
        <v>0</v>
      </c>
      <c r="AF23" s="185"/>
      <c r="AG23" s="181"/>
    </row>
    <row r="24" spans="1:33" ht="30" customHeight="1">
      <c r="A24" s="38" t="s">
        <v>29</v>
      </c>
      <c r="B24" s="197">
        <v>413</v>
      </c>
      <c r="C24" s="202">
        <v>413</v>
      </c>
      <c r="D24" s="199">
        <f>+B24-C24</f>
        <v>0</v>
      </c>
      <c r="E24" s="272">
        <v>103582895</v>
      </c>
      <c r="F24" s="347" t="s">
        <v>256</v>
      </c>
      <c r="G24" s="348" t="s">
        <v>256</v>
      </c>
      <c r="H24" s="348" t="s">
        <v>70</v>
      </c>
      <c r="I24" s="348" t="s">
        <v>70</v>
      </c>
      <c r="J24" s="348" t="s">
        <v>70</v>
      </c>
      <c r="K24" s="348" t="s">
        <v>70</v>
      </c>
      <c r="L24" s="348" t="s">
        <v>70</v>
      </c>
      <c r="M24" s="348" t="s">
        <v>70</v>
      </c>
      <c r="N24" s="250" t="s">
        <v>70</v>
      </c>
      <c r="O24" s="250" t="s">
        <v>70</v>
      </c>
      <c r="P24" s="250" t="s">
        <v>70</v>
      </c>
      <c r="Q24" s="250" t="s">
        <v>70</v>
      </c>
      <c r="R24" s="250" t="s">
        <v>70</v>
      </c>
      <c r="S24" s="250" t="s">
        <v>70</v>
      </c>
      <c r="T24" s="162">
        <v>0</v>
      </c>
      <c r="U24" s="165">
        <v>0</v>
      </c>
      <c r="V24" s="193"/>
      <c r="W24" s="192"/>
      <c r="X24" s="155"/>
      <c r="Y24" s="175"/>
      <c r="Z24" s="141">
        <v>413</v>
      </c>
      <c r="AA24" s="141"/>
      <c r="AB24" s="142">
        <v>413</v>
      </c>
      <c r="AC24" s="141"/>
      <c r="AD24" s="140">
        <f t="shared" si="0"/>
        <v>0</v>
      </c>
      <c r="AE24" s="140">
        <f t="shared" si="0"/>
        <v>0</v>
      </c>
      <c r="AF24" s="187"/>
      <c r="AG24" s="181"/>
    </row>
    <row r="25" spans="1:33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347" t="s">
        <v>257</v>
      </c>
      <c r="G25" s="348" t="s">
        <v>257</v>
      </c>
      <c r="H25" s="348" t="s">
        <v>70</v>
      </c>
      <c r="I25" s="348" t="s">
        <v>70</v>
      </c>
      <c r="J25" s="348" t="s">
        <v>70</v>
      </c>
      <c r="K25" s="348" t="s">
        <v>70</v>
      </c>
      <c r="L25" s="348" t="s">
        <v>70</v>
      </c>
      <c r="M25" s="348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166">
        <v>0</v>
      </c>
      <c r="U25" s="165">
        <v>0</v>
      </c>
      <c r="V25" s="193"/>
      <c r="W25" s="192"/>
      <c r="X25" s="155">
        <v>3</v>
      </c>
      <c r="Y25" s="175"/>
      <c r="Z25" s="141">
        <v>720</v>
      </c>
      <c r="AA25" s="141">
        <v>3</v>
      </c>
      <c r="AB25" s="141">
        <v>720</v>
      </c>
      <c r="AC25" s="141">
        <v>3</v>
      </c>
      <c r="AD25" s="140">
        <f t="shared" si="0"/>
        <v>0</v>
      </c>
      <c r="AE25" s="140">
        <f t="shared" si="0"/>
        <v>0</v>
      </c>
      <c r="AF25" s="185"/>
      <c r="AG25" s="181"/>
    </row>
    <row r="26" spans="1:33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154" t="s">
        <v>70</v>
      </c>
      <c r="I26" s="154" t="s">
        <v>70</v>
      </c>
      <c r="J26" s="154" t="s">
        <v>70</v>
      </c>
      <c r="K26" s="154" t="s">
        <v>70</v>
      </c>
      <c r="L26" s="154" t="s">
        <v>70</v>
      </c>
      <c r="M26" s="154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162">
        <v>0</v>
      </c>
      <c r="U26" s="165">
        <v>0</v>
      </c>
      <c r="V26" s="193"/>
      <c r="W26" s="192"/>
      <c r="X26" s="155"/>
      <c r="Y26" s="175"/>
      <c r="Z26" s="140">
        <v>1832</v>
      </c>
      <c r="AA26" s="140"/>
      <c r="AB26" s="142">
        <v>1832</v>
      </c>
      <c r="AC26" s="140"/>
      <c r="AD26" s="140">
        <v>0</v>
      </c>
      <c r="AE26" s="140">
        <f t="shared" si="0"/>
        <v>0</v>
      </c>
      <c r="AF26" s="185"/>
      <c r="AG26" s="180"/>
    </row>
    <row r="27" spans="1:33" ht="30" customHeight="1">
      <c r="A27" s="36" t="s">
        <v>16</v>
      </c>
      <c r="B27" s="197">
        <v>35</v>
      </c>
      <c r="C27" s="202">
        <v>30</v>
      </c>
      <c r="D27" s="199">
        <f>B27-C27</f>
        <v>5</v>
      </c>
      <c r="E27" s="272">
        <v>28321385</v>
      </c>
      <c r="F27" s="57" t="s">
        <v>67</v>
      </c>
      <c r="G27" s="22" t="s">
        <v>67</v>
      </c>
      <c r="H27" s="22" t="s">
        <v>67</v>
      </c>
      <c r="I27" s="22" t="s">
        <v>67</v>
      </c>
      <c r="J27" s="22" t="s">
        <v>67</v>
      </c>
      <c r="K27" s="22" t="s">
        <v>67</v>
      </c>
      <c r="L27" s="22" t="s">
        <v>67</v>
      </c>
      <c r="M27" s="22" t="s">
        <v>67</v>
      </c>
      <c r="N27" s="68" t="s">
        <v>67</v>
      </c>
      <c r="O27" s="239" t="s">
        <v>67</v>
      </c>
      <c r="P27" s="68" t="s">
        <v>67</v>
      </c>
      <c r="Q27" s="239" t="s">
        <v>67</v>
      </c>
      <c r="R27" s="68" t="s">
        <v>67</v>
      </c>
      <c r="S27" s="239" t="s">
        <v>67</v>
      </c>
      <c r="T27" s="162">
        <v>0</v>
      </c>
      <c r="U27" s="165">
        <v>0</v>
      </c>
      <c r="V27" s="193"/>
      <c r="W27" s="192"/>
      <c r="X27" s="155"/>
      <c r="Y27" s="175" t="s">
        <v>99</v>
      </c>
      <c r="Z27" s="172">
        <v>35</v>
      </c>
      <c r="AA27" s="172"/>
      <c r="AB27" s="173">
        <f>C27</f>
        <v>30</v>
      </c>
      <c r="AC27" s="172"/>
      <c r="AD27" s="140">
        <f t="shared" si="0"/>
        <v>5</v>
      </c>
      <c r="AE27" s="140">
        <f t="shared" si="0"/>
        <v>0</v>
      </c>
      <c r="AF27" s="185"/>
      <c r="AG27" s="181"/>
    </row>
    <row r="28" spans="1:33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347" t="s">
        <v>256</v>
      </c>
      <c r="G28" s="348" t="s">
        <v>257</v>
      </c>
      <c r="H28" s="348" t="s">
        <v>70</v>
      </c>
      <c r="I28" s="348" t="s">
        <v>70</v>
      </c>
      <c r="J28" s="348" t="s">
        <v>70</v>
      </c>
      <c r="K28" s="348" t="s">
        <v>70</v>
      </c>
      <c r="L28" s="348" t="s">
        <v>70</v>
      </c>
      <c r="M28" s="348" t="s">
        <v>70</v>
      </c>
      <c r="N28" s="250" t="s">
        <v>70</v>
      </c>
      <c r="O28" s="250" t="s">
        <v>70</v>
      </c>
      <c r="P28" s="250" t="s">
        <v>70</v>
      </c>
      <c r="Q28" s="250" t="s">
        <v>70</v>
      </c>
      <c r="R28" s="250" t="s">
        <v>70</v>
      </c>
      <c r="S28" s="250" t="s">
        <v>70</v>
      </c>
      <c r="T28" s="162">
        <v>0</v>
      </c>
      <c r="U28" s="165">
        <v>0</v>
      </c>
      <c r="V28" s="193"/>
      <c r="W28" s="192"/>
      <c r="X28" s="155">
        <v>26</v>
      </c>
      <c r="Y28" s="175"/>
      <c r="Z28" s="141">
        <v>743</v>
      </c>
      <c r="AA28" s="141">
        <v>26</v>
      </c>
      <c r="AB28" s="141">
        <v>743</v>
      </c>
      <c r="AC28" s="141">
        <v>26</v>
      </c>
      <c r="AD28" s="140">
        <f t="shared" si="0"/>
        <v>0</v>
      </c>
      <c r="AE28" s="140">
        <f t="shared" si="0"/>
        <v>0</v>
      </c>
      <c r="AF28" s="185"/>
      <c r="AG28" s="181"/>
    </row>
    <row r="29" spans="1:33" ht="30" customHeight="1">
      <c r="A29" s="40" t="s">
        <v>18</v>
      </c>
      <c r="B29" s="197" t="s">
        <v>275</v>
      </c>
      <c r="C29" s="198" t="s">
        <v>276</v>
      </c>
      <c r="D29" s="203">
        <v>0</v>
      </c>
      <c r="E29" s="273">
        <v>280734521.68</v>
      </c>
      <c r="F29" s="349" t="s">
        <v>256</v>
      </c>
      <c r="G29" s="350" t="s">
        <v>257</v>
      </c>
      <c r="H29" s="350" t="s">
        <v>70</v>
      </c>
      <c r="I29" s="350" t="s">
        <v>70</v>
      </c>
      <c r="J29" s="350" t="s">
        <v>70</v>
      </c>
      <c r="K29" s="350" t="s">
        <v>70</v>
      </c>
      <c r="L29" s="350" t="s">
        <v>70</v>
      </c>
      <c r="M29" s="350" t="s">
        <v>70</v>
      </c>
      <c r="N29" s="250" t="s">
        <v>70</v>
      </c>
      <c r="O29" s="250" t="s">
        <v>70</v>
      </c>
      <c r="P29" s="250" t="s">
        <v>70</v>
      </c>
      <c r="Q29" s="250" t="s">
        <v>70</v>
      </c>
      <c r="R29" s="250" t="s">
        <v>70</v>
      </c>
      <c r="S29" s="250" t="s">
        <v>70</v>
      </c>
      <c r="T29" s="162">
        <v>0</v>
      </c>
      <c r="U29" s="165">
        <v>0</v>
      </c>
      <c r="V29" s="193"/>
      <c r="W29" s="192"/>
      <c r="X29" s="155">
        <v>1</v>
      </c>
      <c r="Y29" s="175"/>
      <c r="Z29" s="137">
        <v>1108</v>
      </c>
      <c r="AA29" s="137">
        <v>1</v>
      </c>
      <c r="AB29" s="137">
        <v>1108</v>
      </c>
      <c r="AC29" s="137">
        <v>1</v>
      </c>
      <c r="AD29" s="140">
        <f t="shared" si="0"/>
        <v>0</v>
      </c>
      <c r="AE29" s="140">
        <f t="shared" si="0"/>
        <v>0</v>
      </c>
      <c r="AF29" s="185"/>
      <c r="AG29" s="186"/>
    </row>
    <row r="30" spans="1:33" ht="39" customHeight="1">
      <c r="A30" s="276" t="s">
        <v>146</v>
      </c>
      <c r="B30" s="197" t="s">
        <v>252</v>
      </c>
      <c r="C30" s="198" t="s">
        <v>278</v>
      </c>
      <c r="D30" s="203" t="s">
        <v>279</v>
      </c>
      <c r="E30" s="273">
        <v>138579826.56</v>
      </c>
      <c r="F30" s="158">
        <v>5</v>
      </c>
      <c r="G30" s="159">
        <v>5559040.540000007</v>
      </c>
      <c r="H30" s="158">
        <v>5</v>
      </c>
      <c r="I30" s="159">
        <v>7052685.379999995</v>
      </c>
      <c r="J30" s="158">
        <v>2</v>
      </c>
      <c r="K30" s="159">
        <v>2562545.120000005</v>
      </c>
      <c r="L30" s="352">
        <v>14</v>
      </c>
      <c r="M30" s="159">
        <v>16633578.359999985</v>
      </c>
      <c r="N30" s="197">
        <v>6</v>
      </c>
      <c r="O30" s="355">
        <v>152272533.34</v>
      </c>
      <c r="P30" s="197">
        <v>10</v>
      </c>
      <c r="Q30" s="355">
        <v>11654836.73000002</v>
      </c>
      <c r="R30" s="251">
        <v>2</v>
      </c>
      <c r="S30" s="355">
        <v>2323441.8100000024</v>
      </c>
      <c r="T30" s="354">
        <f>F30+H30+J30+L30+N30+P30+R30</f>
        <v>44</v>
      </c>
      <c r="U30" s="165">
        <f>G30+I30+K30+M30+O30+Q30+S30</f>
        <v>198058661.28000003</v>
      </c>
      <c r="V30" s="193" t="s">
        <v>268</v>
      </c>
      <c r="W30" s="192"/>
      <c r="X30" s="155"/>
      <c r="Y30" s="175"/>
      <c r="Z30" s="137" t="s">
        <v>74</v>
      </c>
      <c r="AA30" s="137">
        <f>308+6</f>
        <v>314</v>
      </c>
      <c r="AB30" s="340"/>
      <c r="AC30" s="137">
        <v>243</v>
      </c>
      <c r="AD30" s="140"/>
      <c r="AE30" s="140">
        <f t="shared" si="0"/>
        <v>71</v>
      </c>
      <c r="AF30" s="185">
        <v>2</v>
      </c>
      <c r="AG30" s="186"/>
    </row>
    <row r="31" spans="1:33" ht="38.25" customHeight="1">
      <c r="A31" s="276" t="s">
        <v>205</v>
      </c>
      <c r="B31" s="197" t="s">
        <v>207</v>
      </c>
      <c r="C31" s="198">
        <v>86</v>
      </c>
      <c r="D31" s="203" t="s">
        <v>280</v>
      </c>
      <c r="E31" s="273">
        <v>63041737</v>
      </c>
      <c r="F31" s="158">
        <v>14</v>
      </c>
      <c r="G31" s="159">
        <v>19507738</v>
      </c>
      <c r="H31" s="352">
        <v>8</v>
      </c>
      <c r="I31" s="159">
        <v>10371830</v>
      </c>
      <c r="J31" s="352">
        <v>11</v>
      </c>
      <c r="K31" s="159">
        <v>18462680</v>
      </c>
      <c r="L31" s="352">
        <v>6</v>
      </c>
      <c r="M31" s="159">
        <v>8933996</v>
      </c>
      <c r="N31" s="250">
        <v>1</v>
      </c>
      <c r="O31" s="355">
        <v>3271779</v>
      </c>
      <c r="P31" s="250">
        <v>12</v>
      </c>
      <c r="Q31" s="355">
        <v>17890114</v>
      </c>
      <c r="R31" s="251">
        <v>4</v>
      </c>
      <c r="S31" s="355">
        <v>6590721</v>
      </c>
      <c r="T31" s="162">
        <f>F31+H31+J31+L31+N31+P31+R31</f>
        <v>56</v>
      </c>
      <c r="U31" s="165">
        <f>+G31+I31+K31+M31+O31+Q31+S31</f>
        <v>85028858</v>
      </c>
      <c r="V31" s="193" t="s">
        <v>263</v>
      </c>
      <c r="W31" s="192"/>
      <c r="X31" s="155"/>
      <c r="Y31" s="175"/>
      <c r="Z31" s="137">
        <v>298</v>
      </c>
      <c r="AA31" s="137">
        <v>1</v>
      </c>
      <c r="AB31" s="340">
        <v>86</v>
      </c>
      <c r="AC31" s="137">
        <v>0</v>
      </c>
      <c r="AD31" s="140">
        <f>Z31-AB31</f>
        <v>212</v>
      </c>
      <c r="AE31" s="140">
        <f t="shared" si="0"/>
        <v>1</v>
      </c>
      <c r="AF31" s="185">
        <v>4</v>
      </c>
      <c r="AG31" s="186"/>
    </row>
    <row r="32" spans="1:33" ht="38.25" customHeight="1">
      <c r="A32" s="276" t="s">
        <v>222</v>
      </c>
      <c r="B32" s="197" t="s">
        <v>253</v>
      </c>
      <c r="C32" s="198">
        <v>64</v>
      </c>
      <c r="D32" s="197" t="s">
        <v>281</v>
      </c>
      <c r="E32" s="273">
        <v>4025593.22</v>
      </c>
      <c r="F32" s="158">
        <v>2</v>
      </c>
      <c r="G32" s="159">
        <v>2937288.14</v>
      </c>
      <c r="H32" s="352">
        <v>4</v>
      </c>
      <c r="I32" s="159">
        <v>4651355.9399999995</v>
      </c>
      <c r="J32" s="352">
        <v>50</v>
      </c>
      <c r="K32" s="159">
        <v>40293813.599999994</v>
      </c>
      <c r="L32" s="352">
        <v>2</v>
      </c>
      <c r="M32" s="159">
        <v>2410084.75</v>
      </c>
      <c r="N32" s="201">
        <v>2</v>
      </c>
      <c r="O32" s="355">
        <v>1161980.200000003</v>
      </c>
      <c r="P32" s="201">
        <v>1</v>
      </c>
      <c r="Q32" s="355">
        <v>712970.299999997</v>
      </c>
      <c r="R32" s="251">
        <v>2</v>
      </c>
      <c r="S32" s="355">
        <v>2440847.460000001</v>
      </c>
      <c r="T32" s="162">
        <f>F32+H32+J32+L32+N32+P32+R32</f>
        <v>63</v>
      </c>
      <c r="U32" s="165">
        <f>+G32+I32+K32+M32+O32+Q32+S32</f>
        <v>54608340.38999999</v>
      </c>
      <c r="V32" s="193" t="s">
        <v>263</v>
      </c>
      <c r="W32" s="192"/>
      <c r="X32" s="155"/>
      <c r="Y32" s="175"/>
      <c r="Z32" s="137">
        <v>230</v>
      </c>
      <c r="AA32" s="137">
        <v>78</v>
      </c>
      <c r="AB32" s="340">
        <v>64</v>
      </c>
      <c r="AC32" s="137">
        <v>0</v>
      </c>
      <c r="AD32" s="140">
        <f t="shared" si="0"/>
        <v>166</v>
      </c>
      <c r="AE32" s="140">
        <f t="shared" si="0"/>
        <v>78</v>
      </c>
      <c r="AF32" s="185">
        <v>2</v>
      </c>
      <c r="AG32" s="186"/>
    </row>
    <row r="33" spans="1:33" ht="33" customHeight="1">
      <c r="A33" s="276" t="s">
        <v>206</v>
      </c>
      <c r="B33" s="197">
        <v>294</v>
      </c>
      <c r="C33" s="198">
        <v>17</v>
      </c>
      <c r="D33" s="203">
        <v>277</v>
      </c>
      <c r="E33" s="273">
        <v>7095000</v>
      </c>
      <c r="F33" s="158">
        <v>2</v>
      </c>
      <c r="G33" s="159">
        <v>812000</v>
      </c>
      <c r="H33" s="352">
        <v>1</v>
      </c>
      <c r="I33" s="159">
        <v>406000</v>
      </c>
      <c r="J33" s="352">
        <v>1</v>
      </c>
      <c r="K33" s="159">
        <v>657000</v>
      </c>
      <c r="L33" s="352">
        <v>0</v>
      </c>
      <c r="M33" s="159">
        <v>0</v>
      </c>
      <c r="N33" s="250">
        <v>0</v>
      </c>
      <c r="O33" s="153">
        <v>0</v>
      </c>
      <c r="P33" s="250">
        <v>0</v>
      </c>
      <c r="Q33" s="153">
        <v>0</v>
      </c>
      <c r="R33" s="250">
        <v>0</v>
      </c>
      <c r="S33" s="153">
        <v>0</v>
      </c>
      <c r="T33" s="162">
        <f>F33+H33+J33+L33+N33+P33+R33</f>
        <v>4</v>
      </c>
      <c r="U33" s="165">
        <f>+G33+I33+K33+M33+O33+Q33+S33</f>
        <v>1875000</v>
      </c>
      <c r="V33" s="193" t="s">
        <v>263</v>
      </c>
      <c r="W33" s="192"/>
      <c r="X33" s="155"/>
      <c r="Y33" s="175"/>
      <c r="Z33" s="137">
        <v>294</v>
      </c>
      <c r="AA33" s="137"/>
      <c r="AB33" s="340">
        <v>17</v>
      </c>
      <c r="AC33" s="137"/>
      <c r="AD33" s="140">
        <f t="shared" si="0"/>
        <v>277</v>
      </c>
      <c r="AE33" s="140"/>
      <c r="AF33" s="185">
        <v>0</v>
      </c>
      <c r="AG33" s="186"/>
    </row>
    <row r="34" spans="1:33" ht="42.75" customHeight="1">
      <c r="A34" s="276" t="s">
        <v>226</v>
      </c>
      <c r="B34" s="197" t="s">
        <v>230</v>
      </c>
      <c r="C34" s="198">
        <v>134</v>
      </c>
      <c r="D34" s="203" t="s">
        <v>282</v>
      </c>
      <c r="E34" s="273">
        <v>18723780.19</v>
      </c>
      <c r="F34" s="158">
        <v>13</v>
      </c>
      <c r="G34" s="159">
        <v>2208097.540000001</v>
      </c>
      <c r="H34" s="352">
        <v>9</v>
      </c>
      <c r="I34" s="159">
        <v>1706842.7099999972</v>
      </c>
      <c r="J34" s="352">
        <v>7</v>
      </c>
      <c r="K34" s="159">
        <v>1599075.6799999997</v>
      </c>
      <c r="L34" s="352">
        <v>3</v>
      </c>
      <c r="M34" s="159">
        <v>655468.3100000024</v>
      </c>
      <c r="N34" s="250">
        <v>1</v>
      </c>
      <c r="O34" s="153">
        <v>205024.41999999806</v>
      </c>
      <c r="P34" s="250">
        <v>4</v>
      </c>
      <c r="Q34" s="153">
        <v>680112.1799999997</v>
      </c>
      <c r="R34" s="250">
        <v>5</v>
      </c>
      <c r="S34" s="153">
        <v>1205726.9200000018</v>
      </c>
      <c r="T34" s="162">
        <f>F34+H34+J34+L34+N34+P34+R34</f>
        <v>42</v>
      </c>
      <c r="U34" s="165">
        <f>+G34+I34+K34+M34+O34+Q34+S34</f>
        <v>8260347.76</v>
      </c>
      <c r="V34" s="193" t="s">
        <v>263</v>
      </c>
      <c r="W34" s="192"/>
      <c r="X34" s="155"/>
      <c r="Y34" s="175"/>
      <c r="Z34" s="137">
        <v>237</v>
      </c>
      <c r="AA34" s="137">
        <v>8</v>
      </c>
      <c r="AB34" s="340">
        <v>134</v>
      </c>
      <c r="AC34" s="137">
        <v>0</v>
      </c>
      <c r="AD34" s="140">
        <f>Z34-AB34</f>
        <v>103</v>
      </c>
      <c r="AE34" s="140">
        <v>0</v>
      </c>
      <c r="AF34" s="185">
        <v>5</v>
      </c>
      <c r="AG34" s="186"/>
    </row>
    <row r="35" spans="1:33" s="46" customFormat="1" ht="58.5" customHeight="1">
      <c r="A35" s="97" t="s">
        <v>61</v>
      </c>
      <c r="B35" s="130" t="s">
        <v>277</v>
      </c>
      <c r="C35" s="130" t="s">
        <v>284</v>
      </c>
      <c r="D35" s="130" t="s">
        <v>283</v>
      </c>
      <c r="E35" s="98">
        <f>E33+E31+E30+E29+E28+E27+E26+E25+E24+E23+E22+E21+E20+E19+E18+E17+E16+E15+E14+E12+E11+((E13+E10+E9+E8+E7+E6+E5)*1.5)+(E4*2)+E34</f>
        <v>5124594827.747134</v>
      </c>
      <c r="F35" s="283" t="s">
        <v>258</v>
      </c>
      <c r="G35" s="98">
        <f>+G30+G31+G32+G33+G34</f>
        <v>31024164.220000006</v>
      </c>
      <c r="H35" s="338" t="s">
        <v>260</v>
      </c>
      <c r="I35" s="98">
        <f>+I30+I31+I32+I33+I34</f>
        <v>24188714.02999999</v>
      </c>
      <c r="J35" s="338" t="s">
        <v>262</v>
      </c>
      <c r="K35" s="98">
        <f>+K30+K31+K32+K33+K34</f>
        <v>63575114.4</v>
      </c>
      <c r="L35" s="338" t="s">
        <v>266</v>
      </c>
      <c r="M35" s="98">
        <f>+M30+M31+M32+M33+M34</f>
        <v>28633127.419999987</v>
      </c>
      <c r="N35" s="338" t="s">
        <v>269</v>
      </c>
      <c r="O35" s="98">
        <f>+O30+O31+O32+O33+O34</f>
        <v>156911316.96</v>
      </c>
      <c r="P35" s="338" t="s">
        <v>271</v>
      </c>
      <c r="Q35" s="98">
        <f>+Q30+Q31+Q32+Q33+Q34</f>
        <v>30938033.210000016</v>
      </c>
      <c r="R35" s="338" t="s">
        <v>274</v>
      </c>
      <c r="S35" s="98">
        <f>+S30+S31+S32+S33+S34</f>
        <v>12560737.190000005</v>
      </c>
      <c r="T35" s="167" t="s">
        <v>273</v>
      </c>
      <c r="U35" s="168">
        <f>U29+U28+U27+U26+U25+U24+U23+U22+U21+U20+U18+U14+U12+U11+(U7*1.5)+U30+U31+U33+U34+U32</f>
        <v>347831207.43</v>
      </c>
      <c r="V35" s="194"/>
      <c r="W35" s="274"/>
      <c r="Y35" s="174"/>
      <c r="Z35" s="130">
        <f>SUM(Z4:Z34)</f>
        <v>18620</v>
      </c>
      <c r="AA35" s="130">
        <f aca="true" t="shared" si="3" ref="AA35:AG35">SUM(AA4:AA34)</f>
        <v>989</v>
      </c>
      <c r="AB35" s="130">
        <f t="shared" si="3"/>
        <v>17529</v>
      </c>
      <c r="AC35" s="130">
        <f>SUM(AC4:AC34)</f>
        <v>819</v>
      </c>
      <c r="AD35" s="130">
        <f t="shared" si="3"/>
        <v>1091</v>
      </c>
      <c r="AE35" s="130">
        <f>SUM(AE4:AE34)</f>
        <v>162</v>
      </c>
      <c r="AF35" s="130">
        <f t="shared" si="3"/>
        <v>13</v>
      </c>
      <c r="AG35" s="130">
        <f t="shared" si="3"/>
        <v>0</v>
      </c>
    </row>
    <row r="36" spans="1:31" s="278" customFormat="1" ht="21" customHeight="1">
      <c r="A36" s="277"/>
      <c r="F36" s="279">
        <v>10</v>
      </c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2" t="s">
        <v>74</v>
      </c>
      <c r="AB36" s="275" t="s">
        <v>74</v>
      </c>
      <c r="AD36" s="284">
        <f>Z35-AB35</f>
        <v>1091</v>
      </c>
      <c r="AE36" s="284">
        <f>AA35-AC35</f>
        <v>170</v>
      </c>
    </row>
    <row r="37" ht="12.75">
      <c r="A37" s="43"/>
    </row>
    <row r="38" spans="1:19" ht="38.25" customHeight="1">
      <c r="A38" s="359" t="s">
        <v>102</v>
      </c>
      <c r="B38" s="359"/>
      <c r="C38" s="359"/>
      <c r="D38" s="359"/>
      <c r="E38" s="359"/>
      <c r="F38" s="359"/>
      <c r="G38" s="359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20" ht="12.75">
      <c r="A39" s="44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 t="s">
        <v>263</v>
      </c>
      <c r="P39" s="132"/>
      <c r="Q39" s="132"/>
      <c r="R39" s="132"/>
      <c r="S39" s="132"/>
      <c r="T39" s="353">
        <f>T31+T32+T33+T34</f>
        <v>165</v>
      </c>
    </row>
    <row r="40" spans="1:20" ht="12.75">
      <c r="A40" s="44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 t="s">
        <v>264</v>
      </c>
      <c r="P40" s="132"/>
      <c r="Q40" s="132"/>
      <c r="R40" s="132"/>
      <c r="S40" s="132"/>
      <c r="T40" s="356">
        <f>T30</f>
        <v>44</v>
      </c>
    </row>
    <row r="41" spans="1:19" ht="12.75">
      <c r="A41" s="4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</row>
    <row r="42" spans="1:19" ht="12.75">
      <c r="A42" s="44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54" spans="2:3" ht="12.75">
      <c r="B54" s="132">
        <v>538</v>
      </c>
      <c r="C54" s="132">
        <v>499</v>
      </c>
    </row>
    <row r="55" spans="2:3" ht="12.75">
      <c r="B55" s="132">
        <v>17517</v>
      </c>
      <c r="C55" s="132">
        <v>13515</v>
      </c>
    </row>
  </sheetData>
  <sheetProtection/>
  <mergeCells count="15">
    <mergeCell ref="A1:G1"/>
    <mergeCell ref="A2:A3"/>
    <mergeCell ref="B2:B3"/>
    <mergeCell ref="C2:C3"/>
    <mergeCell ref="D2:D3"/>
    <mergeCell ref="E2:E3"/>
    <mergeCell ref="F2:G2"/>
    <mergeCell ref="L2:M2"/>
    <mergeCell ref="J2:K2"/>
    <mergeCell ref="H2:I2"/>
    <mergeCell ref="T2:U2"/>
    <mergeCell ref="A38:G38"/>
    <mergeCell ref="N2:O2"/>
    <mergeCell ref="P2:Q2"/>
    <mergeCell ref="R2:S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zoomScalePageLayoutView="0" workbookViewId="0" topLeftCell="A13">
      <selection activeCell="Z36" sqref="Z36"/>
    </sheetView>
  </sheetViews>
  <sheetFormatPr defaultColWidth="9.140625" defaultRowHeight="12.75"/>
  <cols>
    <col min="1" max="1" width="30.28125" style="1" customWidth="1"/>
    <col min="2" max="2" width="19.8515625" style="26" customWidth="1"/>
    <col min="3" max="3" width="15.28125" style="26" customWidth="1"/>
    <col min="4" max="4" width="21.00390625" style="26" customWidth="1"/>
    <col min="5" max="5" width="15.7109375" style="59" customWidth="1"/>
    <col min="6" max="6" width="15.7109375" style="27" customWidth="1"/>
    <col min="7" max="7" width="15.7109375" style="64" customWidth="1"/>
    <col min="8" max="8" width="18.00390625" style="27" bestFit="1" customWidth="1"/>
    <col min="9" max="9" width="15.7109375" style="54" customWidth="1"/>
    <col min="10" max="10" width="18.00390625" style="28" bestFit="1" customWidth="1"/>
    <col min="11" max="11" width="15.7109375" style="54" customWidth="1"/>
    <col min="12" max="12" width="16.8515625" style="28" bestFit="1" customWidth="1"/>
    <col min="13" max="13" width="15.7109375" style="54" customWidth="1"/>
    <col min="14" max="14" width="18.00390625" style="28" bestFit="1" customWidth="1"/>
    <col min="15" max="15" width="15.7109375" style="54" customWidth="1"/>
    <col min="16" max="16" width="18.00390625" style="28" bestFit="1" customWidth="1"/>
    <col min="17" max="17" width="15.7109375" style="54" customWidth="1"/>
    <col min="18" max="18" width="18.00390625" style="28" bestFit="1" customWidth="1"/>
    <col min="19" max="19" width="15.7109375" style="54" customWidth="1"/>
    <col min="20" max="20" width="18.00390625" style="28" bestFit="1" customWidth="1"/>
    <col min="21" max="21" width="18.00390625" style="54" customWidth="1"/>
    <col min="22" max="22" width="18.00390625" style="28" customWidth="1"/>
    <col min="23" max="24" width="18.00390625" style="88" customWidth="1"/>
    <col min="25" max="25" width="18.00390625" style="118" customWidth="1"/>
    <col min="26" max="26" width="18.00390625" style="88" customWidth="1"/>
    <col min="27" max="27" width="18.00390625" style="129" customWidth="1"/>
    <col min="28" max="28" width="18.00390625" style="88" customWidth="1"/>
    <col min="29" max="29" width="13.28125" style="73" bestFit="1" customWidth="1"/>
    <col min="30" max="30" width="19.00390625" style="35" bestFit="1" customWidth="1"/>
    <col min="31" max="31" width="12.00390625" style="26" bestFit="1" customWidth="1"/>
    <col min="32" max="32" width="9.140625" style="26" customWidth="1"/>
    <col min="33" max="33" width="15.7109375" style="26" bestFit="1" customWidth="1"/>
    <col min="34" max="16384" width="9.140625" style="26" customWidth="1"/>
  </cols>
  <sheetData>
    <row r="1" spans="1:30" s="12" customFormat="1" ht="28.5" customHeight="1">
      <c r="A1" s="360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48"/>
      <c r="R1" s="4"/>
      <c r="S1" s="48"/>
      <c r="T1" s="4"/>
      <c r="U1" s="48"/>
      <c r="V1" s="4"/>
      <c r="W1" s="78"/>
      <c r="X1" s="78"/>
      <c r="Y1" s="115"/>
      <c r="Z1" s="78"/>
      <c r="AA1" s="122"/>
      <c r="AB1" s="78"/>
      <c r="AC1" s="69"/>
      <c r="AD1" s="33"/>
    </row>
    <row r="2" spans="1:30" s="1" customFormat="1" ht="26.25" customHeight="1">
      <c r="A2" s="361" t="s">
        <v>1</v>
      </c>
      <c r="B2" s="361" t="s">
        <v>2</v>
      </c>
      <c r="C2" s="361" t="s">
        <v>3</v>
      </c>
      <c r="D2" s="363" t="s">
        <v>53</v>
      </c>
      <c r="E2" s="357" t="s">
        <v>191</v>
      </c>
      <c r="F2" s="357"/>
      <c r="G2" s="357" t="s">
        <v>190</v>
      </c>
      <c r="H2" s="357"/>
      <c r="I2" s="357" t="s">
        <v>189</v>
      </c>
      <c r="J2" s="357"/>
      <c r="K2" s="357" t="s">
        <v>188</v>
      </c>
      <c r="L2" s="357"/>
      <c r="M2" s="357" t="s">
        <v>187</v>
      </c>
      <c r="N2" s="357"/>
      <c r="O2" s="357" t="s">
        <v>186</v>
      </c>
      <c r="P2" s="357"/>
      <c r="Q2" s="357" t="s">
        <v>185</v>
      </c>
      <c r="R2" s="357"/>
      <c r="S2" s="357" t="s">
        <v>184</v>
      </c>
      <c r="T2" s="357"/>
      <c r="U2" s="357" t="s">
        <v>183</v>
      </c>
      <c r="V2" s="357"/>
      <c r="W2" s="357" t="s">
        <v>182</v>
      </c>
      <c r="X2" s="357"/>
      <c r="Y2" s="357" t="s">
        <v>181</v>
      </c>
      <c r="Z2" s="357"/>
      <c r="AA2" s="357" t="s">
        <v>168</v>
      </c>
      <c r="AB2" s="357"/>
      <c r="AC2" s="370" t="s">
        <v>48</v>
      </c>
      <c r="AD2" s="370"/>
    </row>
    <row r="3" spans="1:30" s="1" customFormat="1" ht="25.5">
      <c r="A3" s="362"/>
      <c r="B3" s="362"/>
      <c r="C3" s="362"/>
      <c r="D3" s="364"/>
      <c r="E3" s="55" t="s">
        <v>4</v>
      </c>
      <c r="F3" s="7" t="s">
        <v>5</v>
      </c>
      <c r="G3" s="61" t="s">
        <v>4</v>
      </c>
      <c r="H3" s="7" t="s">
        <v>5</v>
      </c>
      <c r="I3" s="49" t="s">
        <v>4</v>
      </c>
      <c r="J3" s="7" t="s">
        <v>5</v>
      </c>
      <c r="K3" s="49" t="s">
        <v>4</v>
      </c>
      <c r="L3" s="7" t="s">
        <v>5</v>
      </c>
      <c r="M3" s="49" t="s">
        <v>4</v>
      </c>
      <c r="N3" s="7" t="s">
        <v>5</v>
      </c>
      <c r="O3" s="49" t="s">
        <v>4</v>
      </c>
      <c r="P3" s="7" t="s">
        <v>5</v>
      </c>
      <c r="Q3" s="49" t="s">
        <v>4</v>
      </c>
      <c r="R3" s="7" t="s">
        <v>5</v>
      </c>
      <c r="S3" s="49" t="s">
        <v>4</v>
      </c>
      <c r="T3" s="7" t="s">
        <v>5</v>
      </c>
      <c r="U3" s="6" t="s">
        <v>4</v>
      </c>
      <c r="V3" s="7" t="s">
        <v>5</v>
      </c>
      <c r="W3" s="6" t="s">
        <v>4</v>
      </c>
      <c r="X3" s="7" t="s">
        <v>5</v>
      </c>
      <c r="Y3" s="61" t="s">
        <v>4</v>
      </c>
      <c r="Z3" s="7" t="s">
        <v>5</v>
      </c>
      <c r="AA3" s="61" t="s">
        <v>4</v>
      </c>
      <c r="AB3" s="7" t="s">
        <v>5</v>
      </c>
      <c r="AC3" s="70" t="s">
        <v>4</v>
      </c>
      <c r="AD3" s="11" t="s">
        <v>5</v>
      </c>
    </row>
    <row r="4" spans="1:30" s="2" customFormat="1" ht="30" customHeight="1">
      <c r="A4" s="36" t="s">
        <v>6</v>
      </c>
      <c r="B4" s="13" t="s">
        <v>31</v>
      </c>
      <c r="C4" s="13" t="s">
        <v>31</v>
      </c>
      <c r="D4" s="92">
        <v>418147008.66</v>
      </c>
      <c r="E4" s="56" t="s">
        <v>34</v>
      </c>
      <c r="F4" s="15" t="s">
        <v>34</v>
      </c>
      <c r="G4" s="14" t="s">
        <v>34</v>
      </c>
      <c r="H4" s="15" t="s">
        <v>34</v>
      </c>
      <c r="I4" s="50" t="s">
        <v>34</v>
      </c>
      <c r="J4" s="15" t="s">
        <v>34</v>
      </c>
      <c r="K4" s="50" t="s">
        <v>34</v>
      </c>
      <c r="L4" s="15" t="s">
        <v>34</v>
      </c>
      <c r="M4" s="50" t="s">
        <v>34</v>
      </c>
      <c r="N4" s="15" t="s">
        <v>34</v>
      </c>
      <c r="O4" s="50" t="s">
        <v>34</v>
      </c>
      <c r="P4" s="15" t="s">
        <v>34</v>
      </c>
      <c r="Q4" s="50" t="s">
        <v>34</v>
      </c>
      <c r="R4" s="15" t="s">
        <v>34</v>
      </c>
      <c r="S4" s="50" t="s">
        <v>34</v>
      </c>
      <c r="T4" s="15" t="s">
        <v>34</v>
      </c>
      <c r="U4" s="50" t="s">
        <v>34</v>
      </c>
      <c r="V4" s="15" t="s">
        <v>34</v>
      </c>
      <c r="W4" s="79" t="s">
        <v>34</v>
      </c>
      <c r="X4" s="79" t="s">
        <v>34</v>
      </c>
      <c r="Y4" s="79" t="s">
        <v>34</v>
      </c>
      <c r="Z4" s="79" t="s">
        <v>34</v>
      </c>
      <c r="AA4" s="123" t="s">
        <v>34</v>
      </c>
      <c r="AB4" s="79" t="s">
        <v>34</v>
      </c>
      <c r="AC4" s="71">
        <v>0</v>
      </c>
      <c r="AD4" s="34">
        <v>0</v>
      </c>
    </row>
    <row r="5" spans="1:30" s="12" customFormat="1" ht="30" customHeight="1">
      <c r="A5" s="37" t="s">
        <v>7</v>
      </c>
      <c r="B5" s="13" t="s">
        <v>32</v>
      </c>
      <c r="C5" s="13" t="s">
        <v>32</v>
      </c>
      <c r="D5" s="93">
        <v>145887646.92</v>
      </c>
      <c r="E5" s="56" t="s">
        <v>34</v>
      </c>
      <c r="F5" s="15" t="s">
        <v>34</v>
      </c>
      <c r="G5" s="14" t="s">
        <v>34</v>
      </c>
      <c r="H5" s="15" t="s">
        <v>34</v>
      </c>
      <c r="I5" s="50" t="s">
        <v>34</v>
      </c>
      <c r="J5" s="15" t="s">
        <v>34</v>
      </c>
      <c r="K5" s="50" t="s">
        <v>34</v>
      </c>
      <c r="L5" s="15" t="s">
        <v>34</v>
      </c>
      <c r="M5" s="50" t="s">
        <v>34</v>
      </c>
      <c r="N5" s="15" t="s">
        <v>34</v>
      </c>
      <c r="O5" s="50" t="s">
        <v>34</v>
      </c>
      <c r="P5" s="15" t="s">
        <v>34</v>
      </c>
      <c r="Q5" s="50" t="s">
        <v>34</v>
      </c>
      <c r="R5" s="15" t="s">
        <v>34</v>
      </c>
      <c r="S5" s="50" t="s">
        <v>34</v>
      </c>
      <c r="T5" s="15" t="s">
        <v>34</v>
      </c>
      <c r="U5" s="50" t="s">
        <v>34</v>
      </c>
      <c r="V5" s="15" t="s">
        <v>34</v>
      </c>
      <c r="W5" s="79" t="s">
        <v>34</v>
      </c>
      <c r="X5" s="79" t="s">
        <v>34</v>
      </c>
      <c r="Y5" s="79" t="s">
        <v>34</v>
      </c>
      <c r="Z5" s="79" t="s">
        <v>34</v>
      </c>
      <c r="AA5" s="123" t="s">
        <v>34</v>
      </c>
      <c r="AB5" s="79" t="s">
        <v>34</v>
      </c>
      <c r="AC5" s="71">
        <v>0</v>
      </c>
      <c r="AD5" s="34">
        <v>0</v>
      </c>
    </row>
    <row r="6" spans="1:30" s="12" customFormat="1" ht="30" customHeight="1">
      <c r="A6" s="36" t="s">
        <v>8</v>
      </c>
      <c r="B6" s="16">
        <v>2228</v>
      </c>
      <c r="C6" s="16">
        <v>2228</v>
      </c>
      <c r="D6" s="93">
        <v>243566077.58</v>
      </c>
      <c r="E6" s="56" t="s">
        <v>34</v>
      </c>
      <c r="F6" s="15" t="s">
        <v>34</v>
      </c>
      <c r="G6" s="14" t="s">
        <v>34</v>
      </c>
      <c r="H6" s="15" t="s">
        <v>34</v>
      </c>
      <c r="I6" s="50" t="s">
        <v>34</v>
      </c>
      <c r="J6" s="15" t="s">
        <v>34</v>
      </c>
      <c r="K6" s="50" t="s">
        <v>34</v>
      </c>
      <c r="L6" s="15" t="s">
        <v>34</v>
      </c>
      <c r="M6" s="50" t="s">
        <v>34</v>
      </c>
      <c r="N6" s="15" t="s">
        <v>34</v>
      </c>
      <c r="O6" s="50" t="s">
        <v>34</v>
      </c>
      <c r="P6" s="15" t="s">
        <v>34</v>
      </c>
      <c r="Q6" s="50" t="s">
        <v>34</v>
      </c>
      <c r="R6" s="15" t="s">
        <v>34</v>
      </c>
      <c r="S6" s="50" t="s">
        <v>34</v>
      </c>
      <c r="T6" s="15" t="s">
        <v>34</v>
      </c>
      <c r="U6" s="50" t="s">
        <v>34</v>
      </c>
      <c r="V6" s="15" t="s">
        <v>34</v>
      </c>
      <c r="W6" s="79" t="s">
        <v>34</v>
      </c>
      <c r="X6" s="79" t="s">
        <v>34</v>
      </c>
      <c r="Y6" s="79" t="s">
        <v>34</v>
      </c>
      <c r="Z6" s="79" t="s">
        <v>34</v>
      </c>
      <c r="AA6" s="123" t="s">
        <v>34</v>
      </c>
      <c r="AB6" s="79" t="s">
        <v>34</v>
      </c>
      <c r="AC6" s="71">
        <v>0</v>
      </c>
      <c r="AD6" s="34">
        <v>0</v>
      </c>
    </row>
    <row r="7" spans="1:30" s="18" customFormat="1" ht="30" customHeight="1">
      <c r="A7" s="38" t="s">
        <v>9</v>
      </c>
      <c r="B7" s="16">
        <v>576</v>
      </c>
      <c r="C7" s="16">
        <v>377</v>
      </c>
      <c r="D7" s="93">
        <v>62666904.46</v>
      </c>
      <c r="E7" s="57">
        <v>0</v>
      </c>
      <c r="F7" s="17">
        <v>0</v>
      </c>
      <c r="G7" s="62">
        <v>0</v>
      </c>
      <c r="H7" s="17">
        <v>0</v>
      </c>
      <c r="I7" s="51">
        <v>0</v>
      </c>
      <c r="J7" s="17">
        <v>0</v>
      </c>
      <c r="K7" s="51">
        <v>0</v>
      </c>
      <c r="L7" s="17">
        <v>0</v>
      </c>
      <c r="M7" s="51">
        <v>0</v>
      </c>
      <c r="N7" s="17">
        <v>0</v>
      </c>
      <c r="O7" s="51">
        <v>0</v>
      </c>
      <c r="P7" s="17">
        <v>0</v>
      </c>
      <c r="Q7" s="51">
        <v>0</v>
      </c>
      <c r="R7" s="17">
        <v>0</v>
      </c>
      <c r="S7" s="51">
        <v>0</v>
      </c>
      <c r="T7" s="17">
        <v>0</v>
      </c>
      <c r="U7" s="51">
        <v>8</v>
      </c>
      <c r="V7" s="74">
        <v>1012007.92</v>
      </c>
      <c r="W7" s="80">
        <v>6</v>
      </c>
      <c r="X7" s="89">
        <v>876464.3599999994</v>
      </c>
      <c r="Y7" s="81">
        <v>0</v>
      </c>
      <c r="Z7" s="89">
        <v>0</v>
      </c>
      <c r="AA7" s="124">
        <v>18</v>
      </c>
      <c r="AB7" s="89">
        <v>1757504</v>
      </c>
      <c r="AC7" s="71">
        <v>32</v>
      </c>
      <c r="AD7" s="91">
        <v>3645976.28</v>
      </c>
    </row>
    <row r="8" spans="1:30" s="12" customFormat="1" ht="30" customHeight="1">
      <c r="A8" s="36" t="s">
        <v>10</v>
      </c>
      <c r="B8" s="19" t="s">
        <v>33</v>
      </c>
      <c r="C8" s="19" t="s">
        <v>33</v>
      </c>
      <c r="D8" s="93">
        <v>65933858.05</v>
      </c>
      <c r="E8" s="56" t="s">
        <v>34</v>
      </c>
      <c r="F8" s="15" t="s">
        <v>34</v>
      </c>
      <c r="G8" s="14" t="s">
        <v>34</v>
      </c>
      <c r="H8" s="15" t="s">
        <v>34</v>
      </c>
      <c r="I8" s="50" t="s">
        <v>34</v>
      </c>
      <c r="J8" s="15" t="s">
        <v>34</v>
      </c>
      <c r="K8" s="50" t="s">
        <v>34</v>
      </c>
      <c r="L8" s="15" t="s">
        <v>34</v>
      </c>
      <c r="M8" s="50" t="s">
        <v>34</v>
      </c>
      <c r="N8" s="15" t="s">
        <v>34</v>
      </c>
      <c r="O8" s="50" t="s">
        <v>34</v>
      </c>
      <c r="P8" s="15" t="s">
        <v>34</v>
      </c>
      <c r="Q8" s="50" t="s">
        <v>34</v>
      </c>
      <c r="R8" s="15" t="s">
        <v>34</v>
      </c>
      <c r="S8" s="50" t="s">
        <v>34</v>
      </c>
      <c r="T8" s="15" t="s">
        <v>34</v>
      </c>
      <c r="U8" s="50" t="s">
        <v>34</v>
      </c>
      <c r="V8" s="15" t="s">
        <v>34</v>
      </c>
      <c r="W8" s="79" t="s">
        <v>34</v>
      </c>
      <c r="X8" s="79" t="s">
        <v>34</v>
      </c>
      <c r="Y8" s="79" t="s">
        <v>34</v>
      </c>
      <c r="Z8" s="79" t="s">
        <v>34</v>
      </c>
      <c r="AA8" s="123" t="s">
        <v>34</v>
      </c>
      <c r="AB8" s="79" t="s">
        <v>34</v>
      </c>
      <c r="AC8" s="71">
        <v>0</v>
      </c>
      <c r="AD8" s="34">
        <v>0</v>
      </c>
    </row>
    <row r="9" spans="1:30" s="12" customFormat="1" ht="30" customHeight="1">
      <c r="A9" s="37" t="s">
        <v>11</v>
      </c>
      <c r="B9" s="20">
        <v>1368</v>
      </c>
      <c r="C9" s="20">
        <v>1368</v>
      </c>
      <c r="D9" s="93">
        <v>184383101.04000002</v>
      </c>
      <c r="E9" s="56" t="s">
        <v>34</v>
      </c>
      <c r="F9" s="15" t="s">
        <v>34</v>
      </c>
      <c r="G9" s="14" t="s">
        <v>34</v>
      </c>
      <c r="H9" s="15" t="s">
        <v>34</v>
      </c>
      <c r="I9" s="50" t="s">
        <v>34</v>
      </c>
      <c r="J9" s="15" t="s">
        <v>34</v>
      </c>
      <c r="K9" s="50" t="s">
        <v>34</v>
      </c>
      <c r="L9" s="15" t="s">
        <v>34</v>
      </c>
      <c r="M9" s="50" t="s">
        <v>34</v>
      </c>
      <c r="N9" s="15" t="s">
        <v>34</v>
      </c>
      <c r="O9" s="50" t="s">
        <v>34</v>
      </c>
      <c r="P9" s="15" t="s">
        <v>34</v>
      </c>
      <c r="Q9" s="50" t="s">
        <v>34</v>
      </c>
      <c r="R9" s="15" t="s">
        <v>34</v>
      </c>
      <c r="S9" s="50" t="s">
        <v>34</v>
      </c>
      <c r="T9" s="15" t="s">
        <v>34</v>
      </c>
      <c r="U9" s="50" t="s">
        <v>34</v>
      </c>
      <c r="V9" s="15" t="s">
        <v>34</v>
      </c>
      <c r="W9" s="79" t="s">
        <v>34</v>
      </c>
      <c r="X9" s="79" t="s">
        <v>34</v>
      </c>
      <c r="Y9" s="79" t="s">
        <v>34</v>
      </c>
      <c r="Z9" s="79" t="s">
        <v>34</v>
      </c>
      <c r="AA9" s="123" t="s">
        <v>34</v>
      </c>
      <c r="AB9" s="79" t="s">
        <v>34</v>
      </c>
      <c r="AC9" s="71">
        <v>0</v>
      </c>
      <c r="AD9" s="34">
        <v>0</v>
      </c>
    </row>
    <row r="10" spans="1:30" s="12" customFormat="1" ht="30" customHeight="1">
      <c r="A10" s="36" t="s">
        <v>12</v>
      </c>
      <c r="B10" s="13" t="s">
        <v>35</v>
      </c>
      <c r="C10" s="13" t="s">
        <v>35</v>
      </c>
      <c r="D10" s="93">
        <v>97223675</v>
      </c>
      <c r="E10" s="56" t="s">
        <v>34</v>
      </c>
      <c r="F10" s="15" t="s">
        <v>34</v>
      </c>
      <c r="G10" s="14" t="s">
        <v>34</v>
      </c>
      <c r="H10" s="15" t="s">
        <v>34</v>
      </c>
      <c r="I10" s="50" t="s">
        <v>34</v>
      </c>
      <c r="J10" s="15" t="s">
        <v>34</v>
      </c>
      <c r="K10" s="50" t="s">
        <v>34</v>
      </c>
      <c r="L10" s="15" t="s">
        <v>34</v>
      </c>
      <c r="M10" s="50" t="s">
        <v>34</v>
      </c>
      <c r="N10" s="15" t="s">
        <v>34</v>
      </c>
      <c r="O10" s="50" t="s">
        <v>34</v>
      </c>
      <c r="P10" s="15" t="s">
        <v>34</v>
      </c>
      <c r="Q10" s="50" t="s">
        <v>34</v>
      </c>
      <c r="R10" s="15" t="s">
        <v>34</v>
      </c>
      <c r="S10" s="50" t="s">
        <v>34</v>
      </c>
      <c r="T10" s="15" t="s">
        <v>34</v>
      </c>
      <c r="U10" s="50" t="s">
        <v>34</v>
      </c>
      <c r="V10" s="15" t="s">
        <v>34</v>
      </c>
      <c r="W10" s="79" t="s">
        <v>34</v>
      </c>
      <c r="X10" s="79" t="s">
        <v>34</v>
      </c>
      <c r="Y10" s="79" t="s">
        <v>34</v>
      </c>
      <c r="Z10" s="79" t="s">
        <v>34</v>
      </c>
      <c r="AA10" s="123" t="s">
        <v>34</v>
      </c>
      <c r="AB10" s="79" t="s">
        <v>34</v>
      </c>
      <c r="AC10" s="71">
        <v>0</v>
      </c>
      <c r="AD10" s="34">
        <v>0</v>
      </c>
    </row>
    <row r="11" spans="1:30" s="12" customFormat="1" ht="30" customHeight="1">
      <c r="A11" s="37" t="s">
        <v>19</v>
      </c>
      <c r="B11" s="13" t="s">
        <v>36</v>
      </c>
      <c r="C11" s="13" t="s">
        <v>40</v>
      </c>
      <c r="D11" s="94">
        <v>193621894.34</v>
      </c>
      <c r="E11" s="57">
        <v>0</v>
      </c>
      <c r="F11" s="22">
        <v>0</v>
      </c>
      <c r="G11" s="62">
        <v>0</v>
      </c>
      <c r="H11" s="22">
        <v>0</v>
      </c>
      <c r="I11" s="51">
        <v>0</v>
      </c>
      <c r="J11" s="22">
        <v>0</v>
      </c>
      <c r="K11" s="51">
        <v>0</v>
      </c>
      <c r="L11" s="22">
        <v>0</v>
      </c>
      <c r="M11" s="51">
        <v>0</v>
      </c>
      <c r="N11" s="22">
        <v>0</v>
      </c>
      <c r="O11" s="51">
        <v>0</v>
      </c>
      <c r="P11" s="22">
        <v>0</v>
      </c>
      <c r="Q11" s="51">
        <v>0</v>
      </c>
      <c r="R11" s="22">
        <v>0</v>
      </c>
      <c r="S11" s="51">
        <v>0</v>
      </c>
      <c r="T11" s="22">
        <v>0</v>
      </c>
      <c r="U11" s="51">
        <v>0</v>
      </c>
      <c r="V11" s="22">
        <v>0</v>
      </c>
      <c r="W11" s="80">
        <v>0</v>
      </c>
      <c r="X11" s="81">
        <v>0</v>
      </c>
      <c r="Y11" s="81">
        <v>0</v>
      </c>
      <c r="Z11" s="81">
        <v>0</v>
      </c>
      <c r="AA11" s="124">
        <v>0</v>
      </c>
      <c r="AB11" s="81">
        <v>0</v>
      </c>
      <c r="AC11" s="71">
        <v>0</v>
      </c>
      <c r="AD11" s="34">
        <v>0</v>
      </c>
    </row>
    <row r="12" spans="1:30" s="12" customFormat="1" ht="30" customHeight="1">
      <c r="A12" s="36" t="s">
        <v>20</v>
      </c>
      <c r="B12" s="13" t="s">
        <v>37</v>
      </c>
      <c r="C12" s="13" t="s">
        <v>41</v>
      </c>
      <c r="D12" s="94">
        <v>102241311.92</v>
      </c>
      <c r="E12" s="57">
        <v>0</v>
      </c>
      <c r="F12" s="22">
        <v>0</v>
      </c>
      <c r="G12" s="62">
        <v>0</v>
      </c>
      <c r="H12" s="22">
        <v>0</v>
      </c>
      <c r="I12" s="51" t="s">
        <v>43</v>
      </c>
      <c r="J12" s="22">
        <v>98320</v>
      </c>
      <c r="K12" s="51" t="s">
        <v>43</v>
      </c>
      <c r="L12" s="22">
        <v>56521</v>
      </c>
      <c r="M12" s="51">
        <v>0</v>
      </c>
      <c r="N12" s="22">
        <v>0</v>
      </c>
      <c r="O12" s="51">
        <v>0</v>
      </c>
      <c r="P12" s="22">
        <v>0</v>
      </c>
      <c r="Q12" s="51">
        <v>0</v>
      </c>
      <c r="R12" s="22">
        <v>0</v>
      </c>
      <c r="S12" s="51">
        <v>0</v>
      </c>
      <c r="T12" s="22">
        <v>0</v>
      </c>
      <c r="U12" s="51">
        <v>0</v>
      </c>
      <c r="V12" s="22">
        <v>0</v>
      </c>
      <c r="W12" s="80">
        <v>0</v>
      </c>
      <c r="X12" s="81">
        <v>0</v>
      </c>
      <c r="Y12" s="81">
        <v>0</v>
      </c>
      <c r="Z12" s="81">
        <v>0</v>
      </c>
      <c r="AA12" s="124">
        <v>0</v>
      </c>
      <c r="AB12" s="81">
        <v>0</v>
      </c>
      <c r="AC12" s="71" t="s">
        <v>45</v>
      </c>
      <c r="AD12" s="34">
        <v>154841</v>
      </c>
    </row>
    <row r="13" spans="1:30" s="12" customFormat="1" ht="33.75" customHeight="1">
      <c r="A13" s="36" t="s">
        <v>62</v>
      </c>
      <c r="B13" s="19">
        <v>354</v>
      </c>
      <c r="C13" s="19">
        <v>354</v>
      </c>
      <c r="D13" s="94">
        <v>61495919.478089675</v>
      </c>
      <c r="E13" s="56" t="s">
        <v>34</v>
      </c>
      <c r="F13" s="15" t="s">
        <v>34</v>
      </c>
      <c r="G13" s="14" t="s">
        <v>34</v>
      </c>
      <c r="H13" s="15" t="s">
        <v>34</v>
      </c>
      <c r="I13" s="50" t="s">
        <v>34</v>
      </c>
      <c r="J13" s="15" t="s">
        <v>34</v>
      </c>
      <c r="K13" s="50" t="s">
        <v>34</v>
      </c>
      <c r="L13" s="15" t="s">
        <v>34</v>
      </c>
      <c r="M13" s="50" t="s">
        <v>34</v>
      </c>
      <c r="N13" s="15" t="s">
        <v>34</v>
      </c>
      <c r="O13" s="50" t="s">
        <v>34</v>
      </c>
      <c r="P13" s="15" t="s">
        <v>34</v>
      </c>
      <c r="Q13" s="50" t="s">
        <v>34</v>
      </c>
      <c r="R13" s="15" t="s">
        <v>34</v>
      </c>
      <c r="S13" s="50" t="s">
        <v>34</v>
      </c>
      <c r="T13" s="15" t="s">
        <v>34</v>
      </c>
      <c r="U13" s="50" t="s">
        <v>34</v>
      </c>
      <c r="V13" s="15" t="s">
        <v>34</v>
      </c>
      <c r="W13" s="79" t="s">
        <v>34</v>
      </c>
      <c r="X13" s="79" t="s">
        <v>34</v>
      </c>
      <c r="Y13" s="79" t="s">
        <v>34</v>
      </c>
      <c r="Z13" s="79" t="s">
        <v>34</v>
      </c>
      <c r="AA13" s="123" t="s">
        <v>34</v>
      </c>
      <c r="AB13" s="79" t="s">
        <v>34</v>
      </c>
      <c r="AC13" s="71">
        <v>0</v>
      </c>
      <c r="AD13" s="34">
        <v>0</v>
      </c>
    </row>
    <row r="14" spans="1:30" s="12" customFormat="1" ht="30" customHeight="1">
      <c r="A14" s="38" t="s">
        <v>21</v>
      </c>
      <c r="B14" s="19" t="s">
        <v>38</v>
      </c>
      <c r="C14" s="13" t="s">
        <v>42</v>
      </c>
      <c r="D14" s="90">
        <v>251479892.96</v>
      </c>
      <c r="E14" s="57">
        <v>0</v>
      </c>
      <c r="F14" s="22">
        <v>0</v>
      </c>
      <c r="G14" s="62">
        <v>0</v>
      </c>
      <c r="H14" s="22">
        <v>0</v>
      </c>
      <c r="I14" s="51">
        <v>0</v>
      </c>
      <c r="J14" s="22">
        <v>0</v>
      </c>
      <c r="K14" s="51" t="s">
        <v>46</v>
      </c>
      <c r="L14" s="22">
        <v>749999.0399999917</v>
      </c>
      <c r="M14" s="51" t="s">
        <v>46</v>
      </c>
      <c r="N14" s="22">
        <v>675000</v>
      </c>
      <c r="O14" s="51" t="s">
        <v>43</v>
      </c>
      <c r="P14" s="22">
        <v>165000</v>
      </c>
      <c r="Q14" s="51" t="s">
        <v>43</v>
      </c>
      <c r="R14" s="22">
        <v>500000</v>
      </c>
      <c r="S14" s="51" t="s">
        <v>43</v>
      </c>
      <c r="T14" s="22">
        <v>225000</v>
      </c>
      <c r="U14" s="51">
        <v>0</v>
      </c>
      <c r="V14" s="22">
        <v>0</v>
      </c>
      <c r="W14" s="80">
        <v>0</v>
      </c>
      <c r="X14" s="81">
        <v>0</v>
      </c>
      <c r="Y14" s="81">
        <v>0</v>
      </c>
      <c r="Z14" s="81">
        <v>0</v>
      </c>
      <c r="AA14" s="124">
        <v>0</v>
      </c>
      <c r="AB14" s="81">
        <v>0</v>
      </c>
      <c r="AC14" s="71" t="s">
        <v>57</v>
      </c>
      <c r="AD14" s="34">
        <v>2314999.0399999917</v>
      </c>
    </row>
    <row r="15" spans="1:30" s="12" customFormat="1" ht="30" customHeight="1">
      <c r="A15" s="38" t="s">
        <v>22</v>
      </c>
      <c r="B15" s="19" t="s">
        <v>39</v>
      </c>
      <c r="C15" s="13" t="s">
        <v>63</v>
      </c>
      <c r="D15" s="90">
        <v>100997761.58</v>
      </c>
      <c r="E15" s="57">
        <v>0</v>
      </c>
      <c r="F15" s="22">
        <v>0</v>
      </c>
      <c r="G15" s="62" t="s">
        <v>44</v>
      </c>
      <c r="H15" s="22">
        <v>1507475.47</v>
      </c>
      <c r="I15" s="51" t="s">
        <v>45</v>
      </c>
      <c r="J15" s="22">
        <v>791962</v>
      </c>
      <c r="K15" s="51">
        <v>0</v>
      </c>
      <c r="L15" s="22">
        <v>0</v>
      </c>
      <c r="M15" s="51" t="s">
        <v>47</v>
      </c>
      <c r="N15" s="22">
        <v>3378713</v>
      </c>
      <c r="O15" s="51" t="s">
        <v>67</v>
      </c>
      <c r="P15" s="21" t="s">
        <v>67</v>
      </c>
      <c r="Q15" s="51" t="s">
        <v>67</v>
      </c>
      <c r="R15" s="21" t="s">
        <v>67</v>
      </c>
      <c r="S15" s="51" t="s">
        <v>67</v>
      </c>
      <c r="T15" s="21" t="s">
        <v>67</v>
      </c>
      <c r="U15" s="51" t="s">
        <v>67</v>
      </c>
      <c r="V15" s="21" t="s">
        <v>67</v>
      </c>
      <c r="W15" s="51" t="s">
        <v>67</v>
      </c>
      <c r="X15" s="21" t="s">
        <v>67</v>
      </c>
      <c r="Y15" s="62" t="s">
        <v>67</v>
      </c>
      <c r="Z15" s="21" t="s">
        <v>67</v>
      </c>
      <c r="AA15" s="62" t="s">
        <v>67</v>
      </c>
      <c r="AB15" s="21" t="s">
        <v>67</v>
      </c>
      <c r="AC15" s="71" t="s">
        <v>58</v>
      </c>
      <c r="AD15" s="34">
        <v>5678150.47</v>
      </c>
    </row>
    <row r="16" spans="1:30" s="12" customFormat="1" ht="30" customHeight="1">
      <c r="A16" s="38" t="s">
        <v>23</v>
      </c>
      <c r="B16" s="19">
        <v>682</v>
      </c>
      <c r="C16" s="23">
        <v>466</v>
      </c>
      <c r="D16" s="90">
        <v>204383738</v>
      </c>
      <c r="E16" s="57">
        <v>1</v>
      </c>
      <c r="F16" s="22">
        <v>371979.68000000715</v>
      </c>
      <c r="G16" s="62">
        <v>1</v>
      </c>
      <c r="H16" s="22">
        <v>487921</v>
      </c>
      <c r="I16" s="51">
        <v>3</v>
      </c>
      <c r="J16" s="22">
        <v>968037</v>
      </c>
      <c r="K16" s="51">
        <v>3</v>
      </c>
      <c r="L16" s="22">
        <v>751090</v>
      </c>
      <c r="M16" s="51">
        <v>0</v>
      </c>
      <c r="N16" s="22">
        <v>0</v>
      </c>
      <c r="O16" s="51" t="s">
        <v>67</v>
      </c>
      <c r="P16" s="21" t="s">
        <v>67</v>
      </c>
      <c r="Q16" s="51" t="s">
        <v>67</v>
      </c>
      <c r="R16" s="21" t="s">
        <v>67</v>
      </c>
      <c r="S16" s="51" t="s">
        <v>67</v>
      </c>
      <c r="T16" s="21" t="s">
        <v>67</v>
      </c>
      <c r="U16" s="51" t="s">
        <v>67</v>
      </c>
      <c r="V16" s="21" t="s">
        <v>67</v>
      </c>
      <c r="W16" s="51" t="s">
        <v>67</v>
      </c>
      <c r="X16" s="21" t="s">
        <v>67</v>
      </c>
      <c r="Y16" s="62" t="s">
        <v>67</v>
      </c>
      <c r="Z16" s="21" t="s">
        <v>67</v>
      </c>
      <c r="AA16" s="62" t="s">
        <v>67</v>
      </c>
      <c r="AB16" s="21" t="s">
        <v>67</v>
      </c>
      <c r="AC16" s="71">
        <v>8</v>
      </c>
      <c r="AD16" s="34">
        <v>2579027.680000007</v>
      </c>
    </row>
    <row r="17" spans="1:30" s="12" customFormat="1" ht="30" customHeight="1">
      <c r="A17" s="38" t="s">
        <v>24</v>
      </c>
      <c r="B17" s="16">
        <v>96</v>
      </c>
      <c r="C17" s="16">
        <v>96</v>
      </c>
      <c r="D17" s="90">
        <v>30665744.990000002</v>
      </c>
      <c r="E17" s="56" t="s">
        <v>34</v>
      </c>
      <c r="F17" s="15" t="s">
        <v>34</v>
      </c>
      <c r="G17" s="14" t="s">
        <v>34</v>
      </c>
      <c r="H17" s="15" t="s">
        <v>34</v>
      </c>
      <c r="I17" s="50" t="s">
        <v>34</v>
      </c>
      <c r="J17" s="15" t="s">
        <v>34</v>
      </c>
      <c r="K17" s="50" t="s">
        <v>34</v>
      </c>
      <c r="L17" s="15" t="s">
        <v>34</v>
      </c>
      <c r="M17" s="50" t="s">
        <v>34</v>
      </c>
      <c r="N17" s="15" t="s">
        <v>34</v>
      </c>
      <c r="O17" s="50" t="s">
        <v>34</v>
      </c>
      <c r="P17" s="15" t="s">
        <v>34</v>
      </c>
      <c r="Q17" s="50" t="s">
        <v>34</v>
      </c>
      <c r="R17" s="15" t="s">
        <v>34</v>
      </c>
      <c r="S17" s="50" t="s">
        <v>34</v>
      </c>
      <c r="T17" s="15" t="s">
        <v>34</v>
      </c>
      <c r="U17" s="50" t="s">
        <v>34</v>
      </c>
      <c r="V17" s="15" t="s">
        <v>34</v>
      </c>
      <c r="W17" s="79" t="s">
        <v>34</v>
      </c>
      <c r="X17" s="79" t="s">
        <v>34</v>
      </c>
      <c r="Y17" s="79" t="s">
        <v>34</v>
      </c>
      <c r="Z17" s="79" t="s">
        <v>34</v>
      </c>
      <c r="AA17" s="123" t="s">
        <v>34</v>
      </c>
      <c r="AB17" s="79" t="s">
        <v>34</v>
      </c>
      <c r="AC17" s="71">
        <v>0</v>
      </c>
      <c r="AD17" s="34">
        <v>0</v>
      </c>
    </row>
    <row r="18" spans="1:30" s="12" customFormat="1" ht="30" customHeight="1">
      <c r="A18" s="38" t="s">
        <v>25</v>
      </c>
      <c r="B18" s="16">
        <v>292</v>
      </c>
      <c r="C18" s="23">
        <v>188</v>
      </c>
      <c r="D18" s="90">
        <v>42536420.79</v>
      </c>
      <c r="E18" s="57">
        <v>0</v>
      </c>
      <c r="F18" s="22">
        <v>0</v>
      </c>
      <c r="G18" s="62">
        <v>0</v>
      </c>
      <c r="H18" s="22">
        <v>0</v>
      </c>
      <c r="I18" s="51">
        <v>0</v>
      </c>
      <c r="J18" s="22">
        <v>0</v>
      </c>
      <c r="K18" s="51">
        <v>0</v>
      </c>
      <c r="L18" s="22">
        <v>0</v>
      </c>
      <c r="M18" s="51">
        <v>0</v>
      </c>
      <c r="N18" s="22">
        <v>0</v>
      </c>
      <c r="O18" s="51">
        <v>0</v>
      </c>
      <c r="P18" s="22">
        <v>0</v>
      </c>
      <c r="Q18" s="51">
        <v>0</v>
      </c>
      <c r="R18" s="22">
        <v>0</v>
      </c>
      <c r="S18" s="51">
        <v>0</v>
      </c>
      <c r="T18" s="22">
        <v>0</v>
      </c>
      <c r="U18" s="51">
        <v>19</v>
      </c>
      <c r="V18" s="22">
        <v>4389458.419999994</v>
      </c>
      <c r="W18" s="80">
        <v>0</v>
      </c>
      <c r="X18" s="82">
        <v>0</v>
      </c>
      <c r="Y18" s="81">
        <v>0</v>
      </c>
      <c r="Z18" s="82">
        <v>0</v>
      </c>
      <c r="AA18" s="124">
        <v>6</v>
      </c>
      <c r="AB18" s="82">
        <v>1409525.74</v>
      </c>
      <c r="AC18" s="71">
        <v>25</v>
      </c>
      <c r="AD18" s="34">
        <v>4389458.419999994</v>
      </c>
    </row>
    <row r="19" spans="1:30" s="12" customFormat="1" ht="30" customHeight="1">
      <c r="A19" s="38" t="s">
        <v>13</v>
      </c>
      <c r="B19" s="24">
        <v>72</v>
      </c>
      <c r="C19" s="23">
        <v>72</v>
      </c>
      <c r="D19" s="90">
        <v>61901277</v>
      </c>
      <c r="E19" s="57">
        <v>0</v>
      </c>
      <c r="F19" s="22">
        <v>0</v>
      </c>
      <c r="G19" s="62">
        <v>0</v>
      </c>
      <c r="H19" s="22">
        <v>0</v>
      </c>
      <c r="I19" s="51">
        <v>0</v>
      </c>
      <c r="J19" s="22">
        <v>0</v>
      </c>
      <c r="K19" s="51">
        <v>0</v>
      </c>
      <c r="L19" s="22">
        <v>0</v>
      </c>
      <c r="M19" s="51">
        <v>0</v>
      </c>
      <c r="N19" s="22">
        <v>0</v>
      </c>
      <c r="O19" s="51">
        <v>14</v>
      </c>
      <c r="P19" s="22">
        <v>11310340.259999998</v>
      </c>
      <c r="Q19" s="51">
        <v>0</v>
      </c>
      <c r="R19" s="22">
        <v>0</v>
      </c>
      <c r="S19" s="51">
        <v>0</v>
      </c>
      <c r="T19" s="22">
        <v>0</v>
      </c>
      <c r="U19" s="51" t="s">
        <v>70</v>
      </c>
      <c r="V19" s="22" t="s">
        <v>70</v>
      </c>
      <c r="W19" s="80" t="s">
        <v>70</v>
      </c>
      <c r="X19" s="80" t="s">
        <v>70</v>
      </c>
      <c r="Y19" s="81" t="s">
        <v>70</v>
      </c>
      <c r="Z19" s="80" t="s">
        <v>70</v>
      </c>
      <c r="AA19" s="124" t="s">
        <v>70</v>
      </c>
      <c r="AB19" s="80" t="s">
        <v>70</v>
      </c>
      <c r="AC19" s="71">
        <v>14</v>
      </c>
      <c r="AD19" s="34">
        <v>11310340.259999998</v>
      </c>
    </row>
    <row r="20" spans="1:30" s="12" customFormat="1" ht="30" customHeight="1">
      <c r="A20" s="38" t="s">
        <v>14</v>
      </c>
      <c r="B20" s="16">
        <v>448</v>
      </c>
      <c r="C20" s="23">
        <v>435</v>
      </c>
      <c r="D20" s="90">
        <v>68917000</v>
      </c>
      <c r="E20" s="57">
        <v>0</v>
      </c>
      <c r="F20" s="22">
        <v>0</v>
      </c>
      <c r="G20" s="62">
        <v>10</v>
      </c>
      <c r="H20" s="22">
        <v>1245000</v>
      </c>
      <c r="I20" s="51">
        <v>9</v>
      </c>
      <c r="J20" s="22">
        <v>1195000</v>
      </c>
      <c r="K20" s="51">
        <v>3</v>
      </c>
      <c r="L20" s="22">
        <v>410000</v>
      </c>
      <c r="M20" s="51">
        <v>0</v>
      </c>
      <c r="N20" s="22">
        <v>0</v>
      </c>
      <c r="O20" s="51">
        <v>1</v>
      </c>
      <c r="P20" s="22">
        <v>125000</v>
      </c>
      <c r="Q20" s="51">
        <v>0</v>
      </c>
      <c r="R20" s="22">
        <v>0</v>
      </c>
      <c r="S20" s="51">
        <v>4</v>
      </c>
      <c r="T20" s="22">
        <v>535000</v>
      </c>
      <c r="U20" s="51">
        <v>0</v>
      </c>
      <c r="V20" s="22">
        <v>0</v>
      </c>
      <c r="W20" s="80">
        <v>0</v>
      </c>
      <c r="X20" s="82">
        <v>0</v>
      </c>
      <c r="Y20" s="81">
        <v>0</v>
      </c>
      <c r="Z20" s="82">
        <v>0</v>
      </c>
      <c r="AA20" s="124">
        <v>5</v>
      </c>
      <c r="AB20" s="82">
        <v>625000</v>
      </c>
      <c r="AC20" s="71">
        <v>32</v>
      </c>
      <c r="AD20" s="34">
        <v>4135000</v>
      </c>
    </row>
    <row r="21" spans="1:30" s="12" customFormat="1" ht="30" customHeight="1">
      <c r="A21" s="38" t="s">
        <v>26</v>
      </c>
      <c r="B21" s="19">
        <v>352</v>
      </c>
      <c r="C21" s="13">
        <v>128</v>
      </c>
      <c r="D21" s="90">
        <v>58953550</v>
      </c>
      <c r="E21" s="57">
        <v>0</v>
      </c>
      <c r="F21" s="22">
        <v>3712</v>
      </c>
      <c r="G21" s="62">
        <v>0</v>
      </c>
      <c r="H21" s="22">
        <v>0</v>
      </c>
      <c r="I21" s="51">
        <v>0</v>
      </c>
      <c r="J21" s="22">
        <v>0</v>
      </c>
      <c r="K21" s="51">
        <v>1</v>
      </c>
      <c r="L21" s="22">
        <v>378258</v>
      </c>
      <c r="M21" s="51">
        <v>0</v>
      </c>
      <c r="N21" s="22">
        <v>0</v>
      </c>
      <c r="O21" s="51">
        <v>16</v>
      </c>
      <c r="P21" s="22">
        <v>0</v>
      </c>
      <c r="Q21" s="51">
        <v>0</v>
      </c>
      <c r="R21" s="22">
        <v>0</v>
      </c>
      <c r="S21" s="51">
        <v>0</v>
      </c>
      <c r="T21" s="22">
        <v>0</v>
      </c>
      <c r="U21" s="51">
        <v>0</v>
      </c>
      <c r="V21" s="22">
        <v>0</v>
      </c>
      <c r="W21" s="80">
        <v>4</v>
      </c>
      <c r="X21" s="82">
        <v>978500</v>
      </c>
      <c r="Y21" s="81">
        <v>2</v>
      </c>
      <c r="Z21" s="82">
        <v>1083000</v>
      </c>
      <c r="AA21" s="124">
        <v>2</v>
      </c>
      <c r="AB21" s="82">
        <v>614000</v>
      </c>
      <c r="AC21" s="71">
        <v>25</v>
      </c>
      <c r="AD21" s="34">
        <v>3057470</v>
      </c>
    </row>
    <row r="22" spans="1:30" s="12" customFormat="1" ht="30" customHeight="1">
      <c r="A22" s="38" t="s">
        <v>27</v>
      </c>
      <c r="B22" s="13" t="s">
        <v>49</v>
      </c>
      <c r="C22" s="13" t="s">
        <v>54</v>
      </c>
      <c r="D22" s="90">
        <v>61734060</v>
      </c>
      <c r="E22" s="57">
        <v>0</v>
      </c>
      <c r="F22" s="22">
        <v>0</v>
      </c>
      <c r="G22" s="62" t="s">
        <v>43</v>
      </c>
      <c r="H22" s="22">
        <v>155000</v>
      </c>
      <c r="I22" s="51">
        <v>0</v>
      </c>
      <c r="J22" s="22">
        <v>0</v>
      </c>
      <c r="K22" s="51" t="s">
        <v>46</v>
      </c>
      <c r="L22" s="22">
        <v>490000</v>
      </c>
      <c r="M22" s="51">
        <v>0</v>
      </c>
      <c r="N22" s="22">
        <v>1679000</v>
      </c>
      <c r="O22" s="51" t="s">
        <v>56</v>
      </c>
      <c r="P22" s="22">
        <v>285000</v>
      </c>
      <c r="Q22" s="51" t="s">
        <v>44</v>
      </c>
      <c r="R22" s="22">
        <v>605000</v>
      </c>
      <c r="S22" s="68" t="s">
        <v>55</v>
      </c>
      <c r="T22" s="22">
        <v>19121388</v>
      </c>
      <c r="U22" s="51" t="s">
        <v>46</v>
      </c>
      <c r="V22" s="22">
        <v>495000</v>
      </c>
      <c r="W22" s="80" t="s">
        <v>72</v>
      </c>
      <c r="X22" s="82">
        <v>1121375</v>
      </c>
      <c r="Y22" s="81" t="s">
        <v>72</v>
      </c>
      <c r="Z22" s="82">
        <v>1143550</v>
      </c>
      <c r="AA22" s="124" t="s">
        <v>77</v>
      </c>
      <c r="AB22" s="82">
        <v>660000</v>
      </c>
      <c r="AC22" s="72" t="s">
        <v>75</v>
      </c>
      <c r="AD22" s="34">
        <v>25755313</v>
      </c>
    </row>
    <row r="23" spans="1:30" s="12" customFormat="1" ht="30" customHeight="1">
      <c r="A23" s="38" t="s">
        <v>28</v>
      </c>
      <c r="B23" s="13">
        <v>179</v>
      </c>
      <c r="C23" s="23">
        <v>55</v>
      </c>
      <c r="D23" s="90">
        <v>11010188</v>
      </c>
      <c r="E23" s="57">
        <v>0</v>
      </c>
      <c r="F23" s="22">
        <v>0</v>
      </c>
      <c r="G23" s="62">
        <v>0</v>
      </c>
      <c r="H23" s="22">
        <v>0</v>
      </c>
      <c r="I23" s="51">
        <v>0</v>
      </c>
      <c r="J23" s="22">
        <v>0</v>
      </c>
      <c r="K23" s="51">
        <v>0</v>
      </c>
      <c r="L23" s="22">
        <v>0</v>
      </c>
      <c r="M23" s="51">
        <v>0</v>
      </c>
      <c r="N23" s="22">
        <v>0</v>
      </c>
      <c r="O23" s="51">
        <v>0</v>
      </c>
      <c r="P23" s="22">
        <v>0</v>
      </c>
      <c r="Q23" s="51">
        <v>0</v>
      </c>
      <c r="R23" s="22">
        <v>0</v>
      </c>
      <c r="S23" s="51">
        <v>0</v>
      </c>
      <c r="T23" s="22">
        <v>0</v>
      </c>
      <c r="U23" s="51">
        <v>0</v>
      </c>
      <c r="V23" s="22">
        <v>0</v>
      </c>
      <c r="W23" s="80">
        <v>0</v>
      </c>
      <c r="X23" s="82">
        <v>0</v>
      </c>
      <c r="Y23" s="81">
        <v>3</v>
      </c>
      <c r="Z23" s="82">
        <v>345500</v>
      </c>
      <c r="AA23" s="124">
        <v>22</v>
      </c>
      <c r="AB23" s="82">
        <v>2273210</v>
      </c>
      <c r="AC23" s="71">
        <v>25</v>
      </c>
      <c r="AD23" s="34">
        <v>2618710</v>
      </c>
    </row>
    <row r="24" spans="1:30" s="12" customFormat="1" ht="30" customHeight="1">
      <c r="A24" s="38" t="s">
        <v>29</v>
      </c>
      <c r="B24" s="13">
        <v>394</v>
      </c>
      <c r="C24" s="23">
        <v>109</v>
      </c>
      <c r="D24" s="90">
        <v>33242611</v>
      </c>
      <c r="E24" s="57">
        <v>0</v>
      </c>
      <c r="F24" s="22">
        <v>0</v>
      </c>
      <c r="G24" s="62">
        <v>3</v>
      </c>
      <c r="H24" s="22">
        <v>350500</v>
      </c>
      <c r="I24" s="51">
        <v>0</v>
      </c>
      <c r="J24" s="22">
        <v>0</v>
      </c>
      <c r="K24" s="51">
        <v>4</v>
      </c>
      <c r="L24" s="22">
        <v>903000</v>
      </c>
      <c r="M24" s="51">
        <v>0</v>
      </c>
      <c r="N24" s="22">
        <v>0</v>
      </c>
      <c r="O24" s="51">
        <v>0</v>
      </c>
      <c r="P24" s="22">
        <v>0</v>
      </c>
      <c r="Q24" s="51">
        <v>0</v>
      </c>
      <c r="R24" s="22">
        <v>0</v>
      </c>
      <c r="S24" s="51">
        <v>11</v>
      </c>
      <c r="T24" s="22">
        <v>1340000</v>
      </c>
      <c r="U24" s="51">
        <v>3</v>
      </c>
      <c r="V24" s="22">
        <v>649000</v>
      </c>
      <c r="W24" s="80">
        <v>15</v>
      </c>
      <c r="X24" s="82">
        <v>2950000</v>
      </c>
      <c r="Y24" s="81">
        <v>20</v>
      </c>
      <c r="Z24" s="82">
        <v>5598500</v>
      </c>
      <c r="AA24" s="124">
        <v>27</v>
      </c>
      <c r="AB24" s="82">
        <v>673000</v>
      </c>
      <c r="AC24" s="71">
        <v>83</v>
      </c>
      <c r="AD24" s="34">
        <v>12464000</v>
      </c>
    </row>
    <row r="25" spans="1:30" s="12" customFormat="1" ht="30" customHeight="1">
      <c r="A25" s="38" t="s">
        <v>30</v>
      </c>
      <c r="B25" s="13" t="s">
        <v>50</v>
      </c>
      <c r="C25" s="23">
        <v>623</v>
      </c>
      <c r="D25" s="90">
        <v>188677149.08</v>
      </c>
      <c r="E25" s="57">
        <v>4</v>
      </c>
      <c r="F25" s="22">
        <v>1197575</v>
      </c>
      <c r="G25" s="62">
        <v>11</v>
      </c>
      <c r="H25" s="22">
        <v>3055160</v>
      </c>
      <c r="I25" s="51">
        <v>23</v>
      </c>
      <c r="J25" s="22">
        <v>7339972</v>
      </c>
      <c r="K25" s="51">
        <v>0</v>
      </c>
      <c r="L25" s="22">
        <v>0</v>
      </c>
      <c r="M25" s="51">
        <v>36</v>
      </c>
      <c r="N25" s="22">
        <v>10685209</v>
      </c>
      <c r="O25" s="51">
        <v>18</v>
      </c>
      <c r="P25" s="22">
        <v>7657778</v>
      </c>
      <c r="Q25" s="51">
        <v>17</v>
      </c>
      <c r="R25" s="22">
        <v>1410643</v>
      </c>
      <c r="S25" s="51">
        <v>10</v>
      </c>
      <c r="T25" s="22">
        <v>2525248</v>
      </c>
      <c r="U25" s="51">
        <v>0</v>
      </c>
      <c r="V25" s="22">
        <v>0</v>
      </c>
      <c r="W25" s="83" t="s">
        <v>73</v>
      </c>
      <c r="X25" s="82">
        <v>3096622.7399999797</v>
      </c>
      <c r="Y25" s="81" t="s">
        <v>56</v>
      </c>
      <c r="Z25" s="82">
        <v>2656891.09</v>
      </c>
      <c r="AA25" s="124" t="s">
        <v>43</v>
      </c>
      <c r="AB25" s="82">
        <v>112029.70000001788</v>
      </c>
      <c r="AC25" s="120" t="s">
        <v>76</v>
      </c>
      <c r="AD25" s="34">
        <v>39737128.53</v>
      </c>
    </row>
    <row r="26" spans="1:30" s="12" customFormat="1" ht="30" customHeight="1">
      <c r="A26" s="38" t="s">
        <v>15</v>
      </c>
      <c r="B26" s="13">
        <v>1832</v>
      </c>
      <c r="C26" s="13">
        <v>1710</v>
      </c>
      <c r="D26" s="90">
        <v>746602530</v>
      </c>
      <c r="E26" s="57">
        <v>1</v>
      </c>
      <c r="F26" s="22">
        <v>453720</v>
      </c>
      <c r="G26" s="62">
        <v>0</v>
      </c>
      <c r="H26" s="22">
        <v>0</v>
      </c>
      <c r="I26" s="51">
        <v>15</v>
      </c>
      <c r="J26" s="22">
        <v>3721130</v>
      </c>
      <c r="K26" s="51">
        <v>3</v>
      </c>
      <c r="L26" s="22">
        <v>1319938</v>
      </c>
      <c r="M26" s="51">
        <v>8</v>
      </c>
      <c r="N26" s="22">
        <v>4014244</v>
      </c>
      <c r="O26" s="51">
        <v>8</v>
      </c>
      <c r="P26" s="22">
        <v>3103503</v>
      </c>
      <c r="Q26" s="51">
        <v>2</v>
      </c>
      <c r="R26" s="22">
        <v>1345456</v>
      </c>
      <c r="S26" s="51">
        <v>4</v>
      </c>
      <c r="T26" s="22">
        <v>2082014</v>
      </c>
      <c r="U26" s="51">
        <v>15</v>
      </c>
      <c r="V26" s="22">
        <v>8565869.99000001</v>
      </c>
      <c r="W26" s="80">
        <v>15</v>
      </c>
      <c r="X26" s="82">
        <v>8422995.399999976</v>
      </c>
      <c r="Y26" s="81">
        <v>2</v>
      </c>
      <c r="Z26" s="82">
        <v>1972234.7700000405</v>
      </c>
      <c r="AA26" s="124">
        <v>1078</v>
      </c>
      <c r="AB26" s="82">
        <v>461684741.84</v>
      </c>
      <c r="AC26" s="71">
        <v>1151</v>
      </c>
      <c r="AD26" s="34">
        <v>496685847</v>
      </c>
    </row>
    <row r="27" spans="1:30" s="12" customFormat="1" ht="30" customHeight="1">
      <c r="A27" s="36" t="s">
        <v>16</v>
      </c>
      <c r="B27" s="13">
        <v>38</v>
      </c>
      <c r="C27" s="23">
        <v>25</v>
      </c>
      <c r="D27" s="90">
        <v>18493864.22</v>
      </c>
      <c r="E27" s="57">
        <v>0</v>
      </c>
      <c r="F27" s="22">
        <v>0</v>
      </c>
      <c r="G27" s="62">
        <v>4</v>
      </c>
      <c r="H27" s="22">
        <v>3583051</v>
      </c>
      <c r="I27" s="51">
        <v>0</v>
      </c>
      <c r="J27" s="22">
        <v>0</v>
      </c>
      <c r="K27" s="51">
        <v>0</v>
      </c>
      <c r="L27" s="22">
        <v>0</v>
      </c>
      <c r="M27" s="51">
        <v>2</v>
      </c>
      <c r="N27" s="22">
        <v>1415339</v>
      </c>
      <c r="O27" s="51">
        <v>0</v>
      </c>
      <c r="P27" s="22">
        <v>0</v>
      </c>
      <c r="Q27" s="51">
        <v>0</v>
      </c>
      <c r="R27" s="22">
        <v>0</v>
      </c>
      <c r="S27" s="51">
        <v>3</v>
      </c>
      <c r="T27" s="22">
        <v>0</v>
      </c>
      <c r="U27" s="51">
        <v>0</v>
      </c>
      <c r="V27" s="22">
        <v>0</v>
      </c>
      <c r="W27" s="80">
        <v>0</v>
      </c>
      <c r="X27" s="82">
        <v>0</v>
      </c>
      <c r="Y27" s="81">
        <v>0</v>
      </c>
      <c r="Z27" s="82">
        <v>0</v>
      </c>
      <c r="AA27" s="124">
        <v>0</v>
      </c>
      <c r="AB27" s="82">
        <v>0</v>
      </c>
      <c r="AC27" s="71">
        <v>9</v>
      </c>
      <c r="AD27" s="34">
        <v>4998390</v>
      </c>
    </row>
    <row r="28" spans="1:30" s="12" customFormat="1" ht="30" customHeight="1">
      <c r="A28" s="39" t="s">
        <v>17</v>
      </c>
      <c r="B28" s="13" t="s">
        <v>51</v>
      </c>
      <c r="C28" s="23">
        <v>226</v>
      </c>
      <c r="D28" s="90">
        <v>37175525</v>
      </c>
      <c r="E28" s="57">
        <v>0</v>
      </c>
      <c r="F28" s="22">
        <v>0</v>
      </c>
      <c r="G28" s="62">
        <v>0</v>
      </c>
      <c r="H28" s="22">
        <v>1600</v>
      </c>
      <c r="I28" s="51">
        <v>2</v>
      </c>
      <c r="J28" s="22">
        <v>206750</v>
      </c>
      <c r="K28" s="51">
        <v>22</v>
      </c>
      <c r="L28" s="22">
        <v>2225100</v>
      </c>
      <c r="M28" s="51">
        <v>103</v>
      </c>
      <c r="N28" s="22">
        <v>6904470</v>
      </c>
      <c r="O28" s="51">
        <v>0</v>
      </c>
      <c r="P28" s="22">
        <v>0</v>
      </c>
      <c r="Q28" s="51">
        <v>3</v>
      </c>
      <c r="R28" s="22">
        <v>1656450</v>
      </c>
      <c r="S28" s="51">
        <v>6</v>
      </c>
      <c r="T28" s="22">
        <v>725000</v>
      </c>
      <c r="U28" s="51">
        <v>94</v>
      </c>
      <c r="V28" s="22">
        <v>8683580</v>
      </c>
      <c r="W28" s="80">
        <v>41</v>
      </c>
      <c r="X28" s="82">
        <v>3926000</v>
      </c>
      <c r="Y28" s="81">
        <v>15</v>
      </c>
      <c r="Z28" s="82">
        <v>1952325</v>
      </c>
      <c r="AA28" s="124">
        <v>7</v>
      </c>
      <c r="AB28" s="82">
        <v>1084000</v>
      </c>
      <c r="AC28" s="71">
        <v>293</v>
      </c>
      <c r="AD28" s="34">
        <v>27365275</v>
      </c>
    </row>
    <row r="29" spans="1:30" s="12" customFormat="1" ht="30" customHeight="1">
      <c r="A29" s="40" t="s">
        <v>18</v>
      </c>
      <c r="B29" s="13" t="s">
        <v>52</v>
      </c>
      <c r="C29" s="9">
        <v>290</v>
      </c>
      <c r="D29" s="90">
        <v>127953678.36</v>
      </c>
      <c r="E29" s="57"/>
      <c r="F29" s="22"/>
      <c r="G29" s="62"/>
      <c r="H29" s="22"/>
      <c r="I29" s="51"/>
      <c r="J29" s="22"/>
      <c r="K29" s="51"/>
      <c r="L29" s="22"/>
      <c r="M29" s="51"/>
      <c r="N29" s="22"/>
      <c r="O29" s="51">
        <v>207</v>
      </c>
      <c r="P29" s="22">
        <v>52963202</v>
      </c>
      <c r="Q29" s="51">
        <v>55</v>
      </c>
      <c r="R29" s="22">
        <v>14553664</v>
      </c>
      <c r="S29" s="51">
        <v>28</v>
      </c>
      <c r="T29" s="22">
        <v>7406499</v>
      </c>
      <c r="U29" s="51">
        <v>71</v>
      </c>
      <c r="V29" s="22">
        <v>17268811</v>
      </c>
      <c r="W29" s="80">
        <v>41</v>
      </c>
      <c r="X29" s="82">
        <v>9782093</v>
      </c>
      <c r="Y29" s="81">
        <v>47</v>
      </c>
      <c r="Z29" s="82">
        <v>11528306</v>
      </c>
      <c r="AA29" s="124">
        <v>71</v>
      </c>
      <c r="AB29" s="82">
        <v>14651103.36</v>
      </c>
      <c r="AC29" s="71">
        <v>520</v>
      </c>
      <c r="AD29" s="34">
        <v>128153678.36</v>
      </c>
    </row>
    <row r="30" spans="1:31" s="46" customFormat="1" ht="34.5" customHeight="1">
      <c r="A30" s="97" t="s">
        <v>61</v>
      </c>
      <c r="B30" s="131" t="s">
        <v>78</v>
      </c>
      <c r="C30" s="130" t="s">
        <v>79</v>
      </c>
      <c r="D30" s="98">
        <v>4616549591.482135</v>
      </c>
      <c r="E30" s="99">
        <v>6</v>
      </c>
      <c r="F30" s="98">
        <v>2026986.6800000072</v>
      </c>
      <c r="G30" s="100">
        <v>34</v>
      </c>
      <c r="H30" s="98">
        <v>10385707.469999999</v>
      </c>
      <c r="I30" s="100">
        <v>55</v>
      </c>
      <c r="J30" s="98">
        <v>14321171</v>
      </c>
      <c r="K30" s="101">
        <v>43</v>
      </c>
      <c r="L30" s="98">
        <v>7283906.039999992</v>
      </c>
      <c r="M30" s="101">
        <v>162</v>
      </c>
      <c r="N30" s="98">
        <v>28751975</v>
      </c>
      <c r="O30" s="101">
        <v>277</v>
      </c>
      <c r="P30" s="98">
        <v>75609823.25999999</v>
      </c>
      <c r="Q30" s="101">
        <v>82</v>
      </c>
      <c r="R30" s="98">
        <v>20071213</v>
      </c>
      <c r="S30" s="101">
        <v>183</v>
      </c>
      <c r="T30" s="98">
        <v>33960149</v>
      </c>
      <c r="U30" s="101">
        <v>213</v>
      </c>
      <c r="V30" s="98">
        <v>41569731.29000001</v>
      </c>
      <c r="W30" s="102">
        <v>138</v>
      </c>
      <c r="X30" s="98">
        <v>31592282.679999955</v>
      </c>
      <c r="Y30" s="102">
        <v>107</v>
      </c>
      <c r="Z30" s="98">
        <v>26280306.86000004</v>
      </c>
      <c r="AA30" s="102">
        <v>1254</v>
      </c>
      <c r="AB30" s="98">
        <v>486422866.64</v>
      </c>
      <c r="AC30" s="119">
        <v>2536</v>
      </c>
      <c r="AD30" s="114">
        <v>776866593.18</v>
      </c>
      <c r="AE30" s="121">
        <v>1300</v>
      </c>
    </row>
    <row r="31" spans="1:30" s="12" customFormat="1" ht="12.75">
      <c r="A31" s="41"/>
      <c r="B31" s="3"/>
      <c r="C31" s="3"/>
      <c r="D31" s="3"/>
      <c r="E31" s="58"/>
      <c r="F31" s="5"/>
      <c r="G31" s="63"/>
      <c r="H31" s="5"/>
      <c r="I31" s="48"/>
      <c r="J31" s="4"/>
      <c r="K31" s="48"/>
      <c r="L31" s="4"/>
      <c r="M31" s="52"/>
      <c r="N31" s="25"/>
      <c r="O31" s="52"/>
      <c r="P31" s="25"/>
      <c r="Q31" s="52"/>
      <c r="R31" s="25"/>
      <c r="S31" s="52"/>
      <c r="T31" s="25"/>
      <c r="U31" s="52"/>
      <c r="V31" s="25"/>
      <c r="W31" s="84"/>
      <c r="X31" s="84"/>
      <c r="Y31" s="116"/>
      <c r="Z31" s="84"/>
      <c r="AA31" s="125"/>
      <c r="AB31" s="84"/>
      <c r="AC31" s="69"/>
      <c r="AD31" s="33"/>
    </row>
    <row r="32" spans="1:30" s="12" customFormat="1" ht="19.5">
      <c r="A32" s="371" t="s">
        <v>66</v>
      </c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48"/>
      <c r="R32" s="4"/>
      <c r="S32" s="48"/>
      <c r="T32" s="4"/>
      <c r="U32" s="78" t="s">
        <v>74</v>
      </c>
      <c r="V32" s="4"/>
      <c r="W32" s="78"/>
      <c r="X32" s="78"/>
      <c r="Y32" s="115"/>
      <c r="Z32" s="78"/>
      <c r="AA32" s="122"/>
      <c r="AB32" s="78"/>
      <c r="AC32" s="69"/>
      <c r="AD32" s="33"/>
    </row>
    <row r="33" spans="1:33" s="1" customFormat="1" ht="28.5" customHeight="1">
      <c r="A33" s="296"/>
      <c r="B33" s="297"/>
      <c r="C33" s="297"/>
      <c r="D33" s="298"/>
      <c r="E33" s="299"/>
      <c r="F33" s="297"/>
      <c r="G33" s="300"/>
      <c r="H33" s="365" t="s">
        <v>157</v>
      </c>
      <c r="I33" s="369"/>
      <c r="J33" s="365" t="s">
        <v>158</v>
      </c>
      <c r="K33" s="369"/>
      <c r="L33" s="365" t="s">
        <v>159</v>
      </c>
      <c r="M33" s="369"/>
      <c r="N33" s="365" t="s">
        <v>160</v>
      </c>
      <c r="O33" s="369"/>
      <c r="P33" s="365" t="s">
        <v>161</v>
      </c>
      <c r="Q33" s="369"/>
      <c r="R33" s="365" t="s">
        <v>162</v>
      </c>
      <c r="S33" s="369"/>
      <c r="T33" s="365" t="s">
        <v>163</v>
      </c>
      <c r="U33" s="369"/>
      <c r="V33" s="365" t="s">
        <v>164</v>
      </c>
      <c r="W33" s="369"/>
      <c r="X33" s="365" t="s">
        <v>165</v>
      </c>
      <c r="Y33" s="369"/>
      <c r="Z33" s="365" t="s">
        <v>166</v>
      </c>
      <c r="AA33" s="369"/>
      <c r="AB33" s="365" t="s">
        <v>167</v>
      </c>
      <c r="AC33" s="369"/>
      <c r="AD33" s="365" t="s">
        <v>168</v>
      </c>
      <c r="AE33" s="366"/>
      <c r="AF33" s="286"/>
      <c r="AG33" s="301"/>
    </row>
    <row r="34" spans="1:33" s="1" customFormat="1" ht="64.5">
      <c r="A34" s="291" t="s">
        <v>1</v>
      </c>
      <c r="B34" s="292" t="s">
        <v>2</v>
      </c>
      <c r="C34" s="292" t="s">
        <v>59</v>
      </c>
      <c r="D34" s="293" t="s">
        <v>60</v>
      </c>
      <c r="E34" s="294" t="s">
        <v>71</v>
      </c>
      <c r="F34" s="292" t="s">
        <v>84</v>
      </c>
      <c r="G34" s="29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302" t="s">
        <v>5</v>
      </c>
      <c r="AF34" s="367" t="s">
        <v>48</v>
      </c>
      <c r="AG34" s="368"/>
    </row>
    <row r="35" spans="1:33" s="134" customFormat="1" ht="25.5">
      <c r="A35" s="38" t="s">
        <v>22</v>
      </c>
      <c r="B35" s="19" t="s">
        <v>39</v>
      </c>
      <c r="C35" s="13" t="s">
        <v>63</v>
      </c>
      <c r="D35" s="10">
        <v>100997761.58</v>
      </c>
      <c r="E35" s="8" t="s">
        <v>65</v>
      </c>
      <c r="F35" s="77" t="s">
        <v>64</v>
      </c>
      <c r="G35" s="8"/>
      <c r="H35" s="8"/>
      <c r="I35" s="66"/>
      <c r="J35" s="10"/>
      <c r="K35" s="66"/>
      <c r="L35" s="10"/>
      <c r="M35" s="51"/>
      <c r="N35" s="22"/>
      <c r="O35" s="51"/>
      <c r="P35" s="22"/>
      <c r="Q35" s="66"/>
      <c r="R35" s="10"/>
      <c r="S35" s="51"/>
      <c r="T35" s="66">
        <v>1</v>
      </c>
      <c r="U35" s="10">
        <v>305500</v>
      </c>
      <c r="V35" s="51">
        <v>14</v>
      </c>
      <c r="W35" s="22">
        <v>3962203</v>
      </c>
      <c r="X35" s="51">
        <v>9</v>
      </c>
      <c r="Y35" s="22">
        <v>2651881</v>
      </c>
      <c r="Z35" s="96">
        <v>2</v>
      </c>
      <c r="AA35" s="85">
        <v>592566</v>
      </c>
      <c r="AB35" s="96">
        <v>5</v>
      </c>
      <c r="AC35" s="85">
        <v>1499845</v>
      </c>
      <c r="AD35" s="126">
        <v>4</v>
      </c>
      <c r="AE35" s="85">
        <v>1066509</v>
      </c>
      <c r="AF35" s="71">
        <v>35</v>
      </c>
      <c r="AG35" s="34">
        <v>10078504</v>
      </c>
    </row>
    <row r="36" spans="1:33" s="134" customFormat="1" ht="25.5">
      <c r="A36" s="38" t="s">
        <v>23</v>
      </c>
      <c r="B36" s="19">
        <v>682</v>
      </c>
      <c r="C36" s="13">
        <v>466</v>
      </c>
      <c r="D36" s="10">
        <v>204383738</v>
      </c>
      <c r="E36" s="77">
        <v>15</v>
      </c>
      <c r="F36" s="45">
        <v>201</v>
      </c>
      <c r="G36" s="45"/>
      <c r="H36" s="8"/>
      <c r="I36" s="66"/>
      <c r="J36" s="10"/>
      <c r="K36" s="66"/>
      <c r="L36" s="10"/>
      <c r="M36" s="51"/>
      <c r="N36" s="22"/>
      <c r="O36" s="51"/>
      <c r="P36" s="22"/>
      <c r="Q36" s="66"/>
      <c r="R36" s="10"/>
      <c r="S36" s="51"/>
      <c r="T36" s="66">
        <v>36</v>
      </c>
      <c r="U36" s="10">
        <v>9319500</v>
      </c>
      <c r="V36" s="51">
        <v>107</v>
      </c>
      <c r="W36" s="22">
        <v>22983075</v>
      </c>
      <c r="X36" s="75">
        <v>38</v>
      </c>
      <c r="Y36" s="76">
        <v>7931028</v>
      </c>
      <c r="Z36" s="95">
        <v>10</v>
      </c>
      <c r="AA36" s="86">
        <v>1996709</v>
      </c>
      <c r="AB36" s="95">
        <v>1</v>
      </c>
      <c r="AC36" s="86">
        <v>149318</v>
      </c>
      <c r="AD36" s="127">
        <v>4</v>
      </c>
      <c r="AE36" s="86">
        <v>1512846</v>
      </c>
      <c r="AF36" s="71">
        <v>196</v>
      </c>
      <c r="AG36" s="34">
        <v>43892476</v>
      </c>
    </row>
    <row r="37" spans="1:33" s="47" customFormat="1" ht="31.5" customHeight="1">
      <c r="A37" s="103" t="s">
        <v>61</v>
      </c>
      <c r="B37" s="104" t="s">
        <v>68</v>
      </c>
      <c r="C37" s="104" t="s">
        <v>69</v>
      </c>
      <c r="D37" s="105">
        <v>305381499.58</v>
      </c>
      <c r="E37" s="106" t="s">
        <v>82</v>
      </c>
      <c r="F37" s="104" t="s">
        <v>83</v>
      </c>
      <c r="G37" s="107"/>
      <c r="H37" s="108"/>
      <c r="I37" s="109"/>
      <c r="J37" s="105"/>
      <c r="K37" s="109"/>
      <c r="L37" s="105"/>
      <c r="M37" s="110"/>
      <c r="N37" s="111"/>
      <c r="O37" s="110"/>
      <c r="P37" s="111"/>
      <c r="Q37" s="109"/>
      <c r="R37" s="105"/>
      <c r="S37" s="109"/>
      <c r="T37" s="109">
        <v>37</v>
      </c>
      <c r="U37" s="105">
        <v>9625000</v>
      </c>
      <c r="V37" s="109">
        <v>121</v>
      </c>
      <c r="W37" s="105">
        <v>26945278</v>
      </c>
      <c r="X37" s="109">
        <v>47</v>
      </c>
      <c r="Y37" s="105">
        <v>10582909</v>
      </c>
      <c r="Z37" s="109">
        <v>12</v>
      </c>
      <c r="AA37" s="105">
        <v>2589275</v>
      </c>
      <c r="AB37" s="109">
        <v>6</v>
      </c>
      <c r="AC37" s="105">
        <v>1649163</v>
      </c>
      <c r="AD37" s="109">
        <v>8</v>
      </c>
      <c r="AE37" s="105">
        <v>2579355</v>
      </c>
      <c r="AF37" s="112">
        <v>231</v>
      </c>
      <c r="AG37" s="113">
        <v>53970980</v>
      </c>
    </row>
    <row r="38" spans="1:28" ht="12.75">
      <c r="A38" s="43"/>
      <c r="M38" s="53"/>
      <c r="N38" s="29"/>
      <c r="O38" s="53"/>
      <c r="P38" s="29"/>
      <c r="S38" s="53"/>
      <c r="T38" s="29"/>
      <c r="U38" s="53"/>
      <c r="V38" s="29"/>
      <c r="W38" s="87"/>
      <c r="X38" s="87"/>
      <c r="Y38" s="117"/>
      <c r="Z38" s="87"/>
      <c r="AA38" s="128"/>
      <c r="AB38" s="87"/>
    </row>
    <row r="39" spans="1:28" ht="12.75">
      <c r="A39" s="42"/>
      <c r="M39" s="53"/>
      <c r="N39" s="29"/>
      <c r="O39" s="53"/>
      <c r="P39" s="29"/>
      <c r="S39" s="53"/>
      <c r="T39" s="29"/>
      <c r="U39" s="53"/>
      <c r="V39" s="29"/>
      <c r="W39" s="87"/>
      <c r="X39" s="87"/>
      <c r="Y39" s="117"/>
      <c r="Z39" s="87"/>
      <c r="AA39" s="128"/>
      <c r="AB39" s="87"/>
    </row>
    <row r="40" spans="1:28" ht="12.75">
      <c r="A40" s="44"/>
      <c r="B40" s="30"/>
      <c r="C40" s="30"/>
      <c r="D40" s="30"/>
      <c r="E40" s="60"/>
      <c r="F40" s="31"/>
      <c r="G40" s="65"/>
      <c r="H40" s="31"/>
      <c r="I40" s="67"/>
      <c r="J40" s="32"/>
      <c r="K40" s="67"/>
      <c r="L40" s="32"/>
      <c r="M40" s="53"/>
      <c r="N40" s="29"/>
      <c r="O40" s="53"/>
      <c r="P40" s="29"/>
      <c r="S40" s="53"/>
      <c r="T40" s="29"/>
      <c r="U40" s="53"/>
      <c r="V40" s="29"/>
      <c r="W40" s="87"/>
      <c r="X40" s="87"/>
      <c r="Y40" s="117"/>
      <c r="Z40" s="87"/>
      <c r="AA40" s="128"/>
      <c r="AB40" s="87"/>
    </row>
    <row r="41" spans="1:28" ht="12.75">
      <c r="A41" s="44"/>
      <c r="B41" s="30"/>
      <c r="C41" s="30"/>
      <c r="D41" s="30"/>
      <c r="E41" s="60"/>
      <c r="F41" s="31"/>
      <c r="G41" s="65"/>
      <c r="H41" s="31"/>
      <c r="I41" s="67"/>
      <c r="J41" s="32"/>
      <c r="K41" s="67"/>
      <c r="L41" s="32"/>
      <c r="M41" s="53"/>
      <c r="N41" s="29"/>
      <c r="O41" s="53"/>
      <c r="P41" s="29"/>
      <c r="S41" s="53"/>
      <c r="T41" s="29"/>
      <c r="U41" s="53"/>
      <c r="V41" s="29"/>
      <c r="W41" s="87"/>
      <c r="X41" s="87"/>
      <c r="Y41" s="117"/>
      <c r="Z41" s="87"/>
      <c r="AA41" s="128"/>
      <c r="AB41" s="87"/>
    </row>
    <row r="42" spans="1:28" ht="12.75">
      <c r="A42" s="44"/>
      <c r="B42" s="30"/>
      <c r="C42" s="30"/>
      <c r="D42" s="30"/>
      <c r="E42" s="60"/>
      <c r="F42" s="31"/>
      <c r="G42" s="65"/>
      <c r="H42" s="31"/>
      <c r="I42" s="67"/>
      <c r="J42" s="32"/>
      <c r="K42" s="67"/>
      <c r="L42" s="32"/>
      <c r="M42" s="53"/>
      <c r="N42" s="29"/>
      <c r="O42" s="53"/>
      <c r="P42" s="29"/>
      <c r="S42" s="53"/>
      <c r="T42" s="29"/>
      <c r="U42" s="53"/>
      <c r="V42" s="29"/>
      <c r="W42" s="87"/>
      <c r="X42" s="87"/>
      <c r="Y42" s="117"/>
      <c r="Z42" s="87"/>
      <c r="AA42" s="128"/>
      <c r="AB42" s="87"/>
    </row>
    <row r="43" spans="1:28" ht="12.75">
      <c r="A43" s="44"/>
      <c r="B43" s="30"/>
      <c r="C43" s="30"/>
      <c r="D43" s="30"/>
      <c r="E43" s="60"/>
      <c r="F43" s="31"/>
      <c r="G43" s="65"/>
      <c r="H43" s="31"/>
      <c r="I43" s="67"/>
      <c r="J43" s="32"/>
      <c r="K43" s="67"/>
      <c r="L43" s="32"/>
      <c r="M43" s="53"/>
      <c r="N43" s="29"/>
      <c r="O43" s="53"/>
      <c r="P43" s="29"/>
      <c r="S43" s="53"/>
      <c r="T43" s="29"/>
      <c r="U43" s="53"/>
      <c r="V43" s="29"/>
      <c r="W43" s="87"/>
      <c r="X43" s="87"/>
      <c r="Y43" s="117"/>
      <c r="Z43" s="87"/>
      <c r="AA43" s="128"/>
      <c r="AB43" s="87"/>
    </row>
    <row r="44" spans="1:28" ht="12.75">
      <c r="A44" s="44"/>
      <c r="B44" s="30"/>
      <c r="C44" s="30"/>
      <c r="D44" s="30"/>
      <c r="E44" s="60"/>
      <c r="F44" s="31"/>
      <c r="G44" s="65"/>
      <c r="H44" s="31"/>
      <c r="I44" s="67"/>
      <c r="J44" s="32"/>
      <c r="K44" s="67"/>
      <c r="L44" s="32"/>
      <c r="M44" s="53"/>
      <c r="N44" s="29"/>
      <c r="O44" s="53"/>
      <c r="P44" s="29"/>
      <c r="S44" s="53"/>
      <c r="T44" s="29"/>
      <c r="U44" s="53"/>
      <c r="V44" s="29"/>
      <c r="W44" s="87"/>
      <c r="X44" s="87"/>
      <c r="Y44" s="117"/>
      <c r="Z44" s="87"/>
      <c r="AA44" s="128"/>
      <c r="AB44" s="87"/>
    </row>
    <row r="45" spans="1:28" ht="12.75">
      <c r="A45" s="44"/>
      <c r="B45" s="30"/>
      <c r="C45" s="30"/>
      <c r="D45" s="30"/>
      <c r="E45" s="60"/>
      <c r="F45" s="31"/>
      <c r="G45" s="65"/>
      <c r="H45" s="31"/>
      <c r="I45" s="67"/>
      <c r="J45" s="32"/>
      <c r="K45" s="67"/>
      <c r="L45" s="32"/>
      <c r="M45" s="53"/>
      <c r="N45" s="29"/>
      <c r="O45" s="53"/>
      <c r="P45" s="29"/>
      <c r="S45" s="53"/>
      <c r="T45" s="29"/>
      <c r="U45" s="53"/>
      <c r="V45" s="29"/>
      <c r="W45" s="87"/>
      <c r="X45" s="87"/>
      <c r="Y45" s="117"/>
      <c r="Z45" s="87"/>
      <c r="AA45" s="128"/>
      <c r="AB45" s="87"/>
    </row>
    <row r="46" spans="1:28" ht="12.75">
      <c r="A46" s="44"/>
      <c r="B46" s="30"/>
      <c r="C46" s="30"/>
      <c r="D46" s="30"/>
      <c r="E46" s="60"/>
      <c r="F46" s="31"/>
      <c r="G46" s="65"/>
      <c r="H46" s="31"/>
      <c r="I46" s="67"/>
      <c r="J46" s="32"/>
      <c r="K46" s="67"/>
      <c r="L46" s="32"/>
      <c r="M46" s="53"/>
      <c r="N46" s="29"/>
      <c r="O46" s="53"/>
      <c r="P46" s="29"/>
      <c r="S46" s="53"/>
      <c r="T46" s="29"/>
      <c r="U46" s="53"/>
      <c r="V46" s="29"/>
      <c r="W46" s="87"/>
      <c r="X46" s="87"/>
      <c r="Y46" s="117"/>
      <c r="Z46" s="87"/>
      <c r="AA46" s="128"/>
      <c r="AB46" s="87"/>
    </row>
    <row r="47" spans="1:28" ht="12.75">
      <c r="A47" s="44"/>
      <c r="B47" s="30"/>
      <c r="C47" s="30"/>
      <c r="D47" s="30"/>
      <c r="E47" s="60"/>
      <c r="F47" s="31"/>
      <c r="G47" s="65"/>
      <c r="H47" s="31"/>
      <c r="I47" s="67"/>
      <c r="J47" s="32"/>
      <c r="K47" s="67"/>
      <c r="L47" s="32"/>
      <c r="M47" s="53"/>
      <c r="N47" s="29"/>
      <c r="O47" s="53"/>
      <c r="P47" s="29"/>
      <c r="S47" s="53"/>
      <c r="T47" s="29"/>
      <c r="U47" s="53"/>
      <c r="V47" s="29"/>
      <c r="W47" s="87"/>
      <c r="X47" s="87"/>
      <c r="Y47" s="117"/>
      <c r="Z47" s="87"/>
      <c r="AA47" s="128"/>
      <c r="AB47" s="87"/>
    </row>
    <row r="48" spans="1:28" ht="12.75">
      <c r="A48" s="44"/>
      <c r="B48" s="30"/>
      <c r="C48" s="30"/>
      <c r="D48" s="30"/>
      <c r="E48" s="60"/>
      <c r="F48" s="31"/>
      <c r="G48" s="65"/>
      <c r="H48" s="31"/>
      <c r="I48" s="67"/>
      <c r="J48" s="32"/>
      <c r="K48" s="67"/>
      <c r="L48" s="32"/>
      <c r="M48" s="53"/>
      <c r="N48" s="29"/>
      <c r="O48" s="53"/>
      <c r="P48" s="29"/>
      <c r="S48" s="53"/>
      <c r="T48" s="29"/>
      <c r="U48" s="53"/>
      <c r="V48" s="29"/>
      <c r="W48" s="87"/>
      <c r="X48" s="87"/>
      <c r="Y48" s="117"/>
      <c r="Z48" s="87"/>
      <c r="AA48" s="128"/>
      <c r="AB48" s="87"/>
    </row>
    <row r="49" spans="1:28" ht="12.75">
      <c r="A49" s="44"/>
      <c r="B49" s="30"/>
      <c r="C49" s="30"/>
      <c r="D49" s="30"/>
      <c r="E49" s="60"/>
      <c r="F49" s="31"/>
      <c r="G49" s="65"/>
      <c r="H49" s="31"/>
      <c r="I49" s="67"/>
      <c r="J49" s="32"/>
      <c r="K49" s="67"/>
      <c r="L49" s="32"/>
      <c r="M49" s="53"/>
      <c r="N49" s="29"/>
      <c r="O49" s="53"/>
      <c r="P49" s="29"/>
      <c r="S49" s="53"/>
      <c r="T49" s="29"/>
      <c r="U49" s="53"/>
      <c r="V49" s="29"/>
      <c r="W49" s="87"/>
      <c r="X49" s="87"/>
      <c r="Y49" s="117"/>
      <c r="Z49" s="87"/>
      <c r="AA49" s="128"/>
      <c r="AB49" s="87"/>
    </row>
    <row r="50" spans="15:28" ht="12.75">
      <c r="O50" s="53"/>
      <c r="P50" s="29"/>
      <c r="S50" s="53"/>
      <c r="T50" s="29"/>
      <c r="U50" s="53"/>
      <c r="V50" s="29"/>
      <c r="W50" s="87"/>
      <c r="X50" s="87"/>
      <c r="Y50" s="117"/>
      <c r="Z50" s="87"/>
      <c r="AA50" s="128"/>
      <c r="AB50" s="87"/>
    </row>
    <row r="51" spans="15:28" ht="12.75">
      <c r="O51" s="53"/>
      <c r="P51" s="29"/>
      <c r="S51" s="53"/>
      <c r="T51" s="29"/>
      <c r="U51" s="53"/>
      <c r="V51" s="29"/>
      <c r="W51" s="87"/>
      <c r="X51" s="87"/>
      <c r="Y51" s="117"/>
      <c r="Z51" s="87"/>
      <c r="AA51" s="128"/>
      <c r="AB51" s="87"/>
    </row>
    <row r="52" spans="15:28" ht="12.75">
      <c r="O52" s="53"/>
      <c r="P52" s="29"/>
      <c r="S52" s="53"/>
      <c r="T52" s="29"/>
      <c r="U52" s="53"/>
      <c r="V52" s="29"/>
      <c r="W52" s="87"/>
      <c r="X52" s="87"/>
      <c r="Y52" s="117"/>
      <c r="Z52" s="87"/>
      <c r="AA52" s="128"/>
      <c r="AB52" s="87"/>
    </row>
    <row r="53" spans="15:28" ht="12.75">
      <c r="O53" s="53"/>
      <c r="P53" s="29"/>
      <c r="S53" s="53"/>
      <c r="T53" s="29"/>
      <c r="U53" s="53"/>
      <c r="V53" s="29"/>
      <c r="W53" s="87"/>
      <c r="X53" s="87"/>
      <c r="Y53" s="117"/>
      <c r="Z53" s="87"/>
      <c r="AA53" s="128"/>
      <c r="AB53" s="87"/>
    </row>
    <row r="54" spans="15:28" ht="12.75">
      <c r="O54" s="53"/>
      <c r="P54" s="29"/>
      <c r="S54" s="53"/>
      <c r="T54" s="29"/>
      <c r="U54" s="53"/>
      <c r="V54" s="29"/>
      <c r="W54" s="87"/>
      <c r="X54" s="87"/>
      <c r="Y54" s="117"/>
      <c r="Z54" s="87"/>
      <c r="AA54" s="128"/>
      <c r="AB54" s="87"/>
    </row>
    <row r="55" spans="2:28" ht="12.75">
      <c r="B55" s="26">
        <v>538</v>
      </c>
      <c r="C55" s="26">
        <v>499</v>
      </c>
      <c r="O55" s="53"/>
      <c r="P55" s="29"/>
      <c r="S55" s="53"/>
      <c r="T55" s="29"/>
      <c r="U55" s="53"/>
      <c r="V55" s="29"/>
      <c r="W55" s="87"/>
      <c r="X55" s="87"/>
      <c r="Y55" s="117"/>
      <c r="Z55" s="87"/>
      <c r="AA55" s="128"/>
      <c r="AB55" s="87"/>
    </row>
    <row r="56" spans="2:28" ht="12.75">
      <c r="B56" s="26">
        <v>17517</v>
      </c>
      <c r="C56" s="26">
        <v>13515</v>
      </c>
      <c r="O56" s="53"/>
      <c r="P56" s="29"/>
      <c r="S56" s="53"/>
      <c r="T56" s="29"/>
      <c r="U56" s="53"/>
      <c r="V56" s="29"/>
      <c r="W56" s="87"/>
      <c r="X56" s="87"/>
      <c r="Y56" s="117"/>
      <c r="Z56" s="87"/>
      <c r="AA56" s="128"/>
      <c r="AB56" s="87"/>
    </row>
    <row r="57" spans="15:28" ht="12.75">
      <c r="O57" s="53"/>
      <c r="P57" s="29"/>
      <c r="S57" s="53"/>
      <c r="T57" s="29"/>
      <c r="U57" s="53"/>
      <c r="V57" s="29"/>
      <c r="W57" s="87"/>
      <c r="X57" s="87"/>
      <c r="Y57" s="117"/>
      <c r="Z57" s="87"/>
      <c r="AA57" s="128"/>
      <c r="AB57" s="87"/>
    </row>
    <row r="58" spans="19:28" ht="12.75">
      <c r="S58" s="53"/>
      <c r="T58" s="29"/>
      <c r="U58" s="53"/>
      <c r="V58" s="29"/>
      <c r="W58" s="87"/>
      <c r="X58" s="87"/>
      <c r="Y58" s="117"/>
      <c r="Z58" s="87"/>
      <c r="AA58" s="128"/>
      <c r="AB58" s="87"/>
    </row>
    <row r="59" spans="19:28" ht="12.75">
      <c r="S59" s="53"/>
      <c r="T59" s="29"/>
      <c r="U59" s="53"/>
      <c r="V59" s="29"/>
      <c r="W59" s="87"/>
      <c r="X59" s="87"/>
      <c r="Y59" s="117"/>
      <c r="Z59" s="87"/>
      <c r="AA59" s="128"/>
      <c r="AB59" s="87"/>
    </row>
    <row r="60" spans="19:28" ht="12.75">
      <c r="S60" s="53"/>
      <c r="T60" s="29"/>
      <c r="U60" s="53"/>
      <c r="V60" s="29"/>
      <c r="W60" s="87"/>
      <c r="X60" s="87"/>
      <c r="Y60" s="117"/>
      <c r="Z60" s="87"/>
      <c r="AA60" s="128"/>
      <c r="AB60" s="87"/>
    </row>
    <row r="61" spans="19:28" ht="12.75">
      <c r="S61" s="53"/>
      <c r="T61" s="29"/>
      <c r="U61" s="53"/>
      <c r="V61" s="29"/>
      <c r="W61" s="87"/>
      <c r="X61" s="87"/>
      <c r="Y61" s="117"/>
      <c r="Z61" s="87"/>
      <c r="AA61" s="128"/>
      <c r="AB61" s="87"/>
    </row>
    <row r="62" spans="19:28" ht="12.75">
      <c r="S62" s="53"/>
      <c r="T62" s="29"/>
      <c r="U62" s="53"/>
      <c r="V62" s="29"/>
      <c r="W62" s="87"/>
      <c r="X62" s="87"/>
      <c r="Y62" s="117"/>
      <c r="Z62" s="87"/>
      <c r="AA62" s="128"/>
      <c r="AB62" s="87"/>
    </row>
    <row r="63" spans="19:28" ht="12.75">
      <c r="S63" s="53"/>
      <c r="T63" s="29"/>
      <c r="U63" s="53"/>
      <c r="V63" s="29"/>
      <c r="W63" s="87"/>
      <c r="X63" s="87"/>
      <c r="Y63" s="117"/>
      <c r="Z63" s="87"/>
      <c r="AA63" s="128"/>
      <c r="AB63" s="87"/>
    </row>
    <row r="64" spans="19:28" ht="12.75">
      <c r="S64" s="53"/>
      <c r="T64" s="29"/>
      <c r="U64" s="53"/>
      <c r="V64" s="29"/>
      <c r="W64" s="87"/>
      <c r="X64" s="87"/>
      <c r="Y64" s="117"/>
      <c r="Z64" s="87"/>
      <c r="AA64" s="128"/>
      <c r="AB64" s="87"/>
    </row>
    <row r="65" spans="19:28" ht="12.75">
      <c r="S65" s="53"/>
      <c r="T65" s="29"/>
      <c r="U65" s="53"/>
      <c r="V65" s="29"/>
      <c r="W65" s="87"/>
      <c r="X65" s="87"/>
      <c r="Y65" s="117"/>
      <c r="Z65" s="87"/>
      <c r="AA65" s="128"/>
      <c r="AB65" s="87"/>
    </row>
    <row r="66" spans="19:28" ht="12.75">
      <c r="S66" s="53"/>
      <c r="T66" s="29"/>
      <c r="U66" s="53"/>
      <c r="V66" s="29"/>
      <c r="W66" s="87"/>
      <c r="X66" s="87"/>
      <c r="Y66" s="117"/>
      <c r="Z66" s="87"/>
      <c r="AA66" s="128"/>
      <c r="AB66" s="87"/>
    </row>
    <row r="67" spans="19:28" ht="12.75">
      <c r="S67" s="53"/>
      <c r="T67" s="29"/>
      <c r="U67" s="53"/>
      <c r="V67" s="29"/>
      <c r="W67" s="87"/>
      <c r="X67" s="87"/>
      <c r="Y67" s="117"/>
      <c r="Z67" s="87"/>
      <c r="AA67" s="128"/>
      <c r="AB67" s="87"/>
    </row>
    <row r="68" spans="19:28" ht="12.75">
      <c r="S68" s="53"/>
      <c r="T68" s="29"/>
      <c r="U68" s="53"/>
      <c r="V68" s="29"/>
      <c r="W68" s="87"/>
      <c r="X68" s="87"/>
      <c r="Y68" s="117"/>
      <c r="Z68" s="87"/>
      <c r="AA68" s="128"/>
      <c r="AB68" s="87"/>
    </row>
    <row r="69" spans="19:28" ht="12.75">
      <c r="S69" s="53"/>
      <c r="T69" s="29"/>
      <c r="U69" s="53"/>
      <c r="V69" s="29"/>
      <c r="W69" s="87"/>
      <c r="X69" s="87"/>
      <c r="Y69" s="117"/>
      <c r="Z69" s="87"/>
      <c r="AA69" s="128"/>
      <c r="AB69" s="87"/>
    </row>
    <row r="70" spans="19:28" ht="12.75">
      <c r="S70" s="53"/>
      <c r="T70" s="29"/>
      <c r="U70" s="53"/>
      <c r="V70" s="29"/>
      <c r="W70" s="87"/>
      <c r="X70" s="87"/>
      <c r="Y70" s="117"/>
      <c r="Z70" s="87"/>
      <c r="AA70" s="128"/>
      <c r="AB70" s="87"/>
    </row>
    <row r="71" spans="19:28" ht="12.75">
      <c r="S71" s="53"/>
      <c r="T71" s="29"/>
      <c r="U71" s="53"/>
      <c r="V71" s="29"/>
      <c r="W71" s="87"/>
      <c r="X71" s="87"/>
      <c r="Y71" s="117"/>
      <c r="Z71" s="87"/>
      <c r="AA71" s="128"/>
      <c r="AB71" s="87"/>
    </row>
    <row r="72" spans="19:28" ht="12.75">
      <c r="S72" s="53"/>
      <c r="T72" s="29"/>
      <c r="U72" s="53"/>
      <c r="V72" s="29"/>
      <c r="W72" s="87"/>
      <c r="X72" s="87"/>
      <c r="Y72" s="117"/>
      <c r="Z72" s="87"/>
      <c r="AA72" s="128"/>
      <c r="AB72" s="87"/>
    </row>
    <row r="73" spans="19:28" ht="12.75">
      <c r="S73" s="53"/>
      <c r="T73" s="29"/>
      <c r="U73" s="53"/>
      <c r="V73" s="29"/>
      <c r="W73" s="87"/>
      <c r="X73" s="87"/>
      <c r="Y73" s="117"/>
      <c r="Z73" s="87"/>
      <c r="AA73" s="128"/>
      <c r="AB73" s="87"/>
    </row>
    <row r="74" spans="19:28" ht="12.75">
      <c r="S74" s="53"/>
      <c r="T74" s="29"/>
      <c r="U74" s="53"/>
      <c r="V74" s="29"/>
      <c r="W74" s="87"/>
      <c r="X74" s="87"/>
      <c r="Y74" s="117"/>
      <c r="Z74" s="87"/>
      <c r="AA74" s="128"/>
      <c r="AB74" s="87"/>
    </row>
    <row r="75" spans="19:28" ht="12.75">
      <c r="S75" s="53"/>
      <c r="T75" s="29"/>
      <c r="U75" s="53"/>
      <c r="V75" s="29"/>
      <c r="W75" s="87"/>
      <c r="X75" s="87"/>
      <c r="Y75" s="117"/>
      <c r="Z75" s="87"/>
      <c r="AA75" s="128"/>
      <c r="AB75" s="87"/>
    </row>
  </sheetData>
  <sheetProtection/>
  <mergeCells count="32">
    <mergeCell ref="A1:P1"/>
    <mergeCell ref="A2:A3"/>
    <mergeCell ref="B2:B3"/>
    <mergeCell ref="C2:C3"/>
    <mergeCell ref="D2:D3"/>
    <mergeCell ref="E2:F2"/>
    <mergeCell ref="G2:H2"/>
    <mergeCell ref="A32:P32"/>
    <mergeCell ref="H33:I33"/>
    <mergeCell ref="I2:J2"/>
    <mergeCell ref="K2:L2"/>
    <mergeCell ref="M2:N2"/>
    <mergeCell ref="O2:P2"/>
    <mergeCell ref="J33:K33"/>
    <mergeCell ref="L33:M33"/>
    <mergeCell ref="N33:O33"/>
    <mergeCell ref="P33:Q33"/>
    <mergeCell ref="W2:X2"/>
    <mergeCell ref="Q2:R2"/>
    <mergeCell ref="AC2:AD2"/>
    <mergeCell ref="S2:T2"/>
    <mergeCell ref="U2:V2"/>
    <mergeCell ref="Y2:Z2"/>
    <mergeCell ref="AA2:AB2"/>
    <mergeCell ref="AD33:AE33"/>
    <mergeCell ref="AF34:AG34"/>
    <mergeCell ref="R33:S33"/>
    <mergeCell ref="T33:U33"/>
    <mergeCell ref="V33:W33"/>
    <mergeCell ref="X33:Y33"/>
    <mergeCell ref="Z33:AA33"/>
    <mergeCell ref="AB33:AC33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selection activeCell="AE40" sqref="AE40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5.8515625" style="132" customWidth="1"/>
    <col min="4" max="4" width="15.28125" style="132" customWidth="1"/>
    <col min="5" max="5" width="18.140625" style="132" customWidth="1"/>
    <col min="6" max="6" width="15.7109375" style="135" customWidth="1"/>
    <col min="7" max="7" width="14.57421875" style="136" customWidth="1"/>
    <col min="8" max="8" width="15.57421875" style="150" customWidth="1"/>
    <col min="9" max="9" width="15.57421875" style="151" customWidth="1"/>
    <col min="10" max="10" width="19.00390625" style="150" customWidth="1"/>
    <col min="11" max="11" width="15.57421875" style="151" customWidth="1"/>
    <col min="12" max="12" width="17.8515625" style="151" customWidth="1"/>
    <col min="13" max="13" width="16.00390625" style="260" customWidth="1"/>
    <col min="14" max="14" width="16.8515625" style="213" customWidth="1"/>
    <col min="15" max="15" width="15.7109375" style="213" customWidth="1"/>
    <col min="16" max="16" width="15.57421875" style="214" customWidth="1"/>
    <col min="17" max="17" width="18.28125" style="132" customWidth="1"/>
    <col min="18" max="19" width="15.57421875" style="261" customWidth="1"/>
    <col min="20" max="20" width="15.57421875" style="132" customWidth="1"/>
    <col min="21" max="21" width="15.57421875" style="175" customWidth="1"/>
    <col min="22" max="27" width="15.57421875" style="132" customWidth="1"/>
    <col min="28" max="29" width="15.57421875" style="132" bestFit="1" customWidth="1"/>
    <col min="30" max="30" width="17.421875" style="132" customWidth="1"/>
    <col min="31" max="31" width="14.140625" style="132" customWidth="1"/>
    <col min="32" max="32" width="9.140625" style="214" customWidth="1"/>
    <col min="33" max="33" width="16.421875" style="214" customWidth="1"/>
    <col min="34" max="35" width="9.140625" style="214" customWidth="1"/>
    <col min="36" max="43" width="9.140625" style="314" customWidth="1"/>
    <col min="44" max="55" width="9.140625" style="214" customWidth="1"/>
    <col min="56" max="16384" width="9.140625" style="132" customWidth="1"/>
  </cols>
  <sheetData>
    <row r="1" spans="1:20" ht="28.5" customHeight="1">
      <c r="A1" s="360" t="s">
        <v>120</v>
      </c>
      <c r="B1" s="360"/>
      <c r="C1" s="360"/>
      <c r="D1" s="360"/>
      <c r="E1" s="360"/>
      <c r="F1" s="360"/>
      <c r="G1" s="360"/>
      <c r="H1" s="210"/>
      <c r="I1" s="211"/>
      <c r="J1" s="210"/>
      <c r="K1" s="211"/>
      <c r="L1" s="211"/>
      <c r="M1" s="212"/>
      <c r="Q1" s="155"/>
      <c r="R1" s="215"/>
      <c r="S1" s="215"/>
      <c r="T1" s="2"/>
    </row>
    <row r="2" spans="1:55" s="1" customFormat="1" ht="27.75" customHeight="1">
      <c r="A2" s="361" t="s">
        <v>1</v>
      </c>
      <c r="B2" s="361" t="s">
        <v>92</v>
      </c>
      <c r="C2" s="361" t="s">
        <v>93</v>
      </c>
      <c r="D2" s="361" t="s">
        <v>94</v>
      </c>
      <c r="E2" s="363" t="s">
        <v>53</v>
      </c>
      <c r="F2" s="365" t="s">
        <v>169</v>
      </c>
      <c r="G2" s="369"/>
      <c r="H2" s="365" t="s">
        <v>170</v>
      </c>
      <c r="I2" s="369"/>
      <c r="J2" s="365" t="s">
        <v>171</v>
      </c>
      <c r="K2" s="369"/>
      <c r="L2" s="365" t="s">
        <v>172</v>
      </c>
      <c r="M2" s="369"/>
      <c r="N2" s="365" t="s">
        <v>173</v>
      </c>
      <c r="O2" s="369"/>
      <c r="P2" s="365" t="s">
        <v>174</v>
      </c>
      <c r="Q2" s="369"/>
      <c r="R2" s="365" t="s">
        <v>175</v>
      </c>
      <c r="S2" s="369"/>
      <c r="T2" s="365" t="s">
        <v>176</v>
      </c>
      <c r="U2" s="369"/>
      <c r="V2" s="365" t="s">
        <v>177</v>
      </c>
      <c r="W2" s="369"/>
      <c r="X2" s="365" t="s">
        <v>178</v>
      </c>
      <c r="Y2" s="369"/>
      <c r="Z2" s="365" t="s">
        <v>179</v>
      </c>
      <c r="AA2" s="369"/>
      <c r="AB2" s="365" t="s">
        <v>180</v>
      </c>
      <c r="AC2" s="366"/>
      <c r="AD2" s="358" t="s">
        <v>81</v>
      </c>
      <c r="AE2" s="358"/>
      <c r="AF2" s="303"/>
      <c r="AG2" s="303"/>
      <c r="AH2" s="156"/>
      <c r="AI2" s="304"/>
      <c r="AJ2" s="328" t="s">
        <v>86</v>
      </c>
      <c r="AK2" s="328"/>
      <c r="AL2" s="328" t="s">
        <v>89</v>
      </c>
      <c r="AM2" s="328"/>
      <c r="AN2" s="328" t="s">
        <v>98</v>
      </c>
      <c r="AO2" s="328"/>
      <c r="AP2" s="328" t="s">
        <v>101</v>
      </c>
      <c r="AQ2" s="328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</row>
    <row r="3" spans="1:55" s="1" customFormat="1" ht="43.5" customHeight="1">
      <c r="A3" s="362"/>
      <c r="B3" s="362"/>
      <c r="C3" s="362"/>
      <c r="D3" s="362"/>
      <c r="E3" s="364"/>
      <c r="F3" s="55" t="s">
        <v>4</v>
      </c>
      <c r="G3" s="7" t="s">
        <v>5</v>
      </c>
      <c r="H3" s="55" t="s">
        <v>4</v>
      </c>
      <c r="I3" s="7" t="s">
        <v>5</v>
      </c>
      <c r="J3" s="49" t="s">
        <v>4</v>
      </c>
      <c r="K3" s="7" t="s">
        <v>5</v>
      </c>
      <c r="L3" s="55" t="s">
        <v>4</v>
      </c>
      <c r="M3" s="61" t="s">
        <v>5</v>
      </c>
      <c r="N3" s="61" t="s">
        <v>4</v>
      </c>
      <c r="O3" s="61" t="s">
        <v>5</v>
      </c>
      <c r="P3" s="61" t="s">
        <v>4</v>
      </c>
      <c r="Q3" s="61" t="s">
        <v>5</v>
      </c>
      <c r="R3" s="61" t="s">
        <v>4</v>
      </c>
      <c r="S3" s="61" t="s">
        <v>5</v>
      </c>
      <c r="T3" s="61" t="s">
        <v>4</v>
      </c>
      <c r="U3" s="61" t="s">
        <v>5</v>
      </c>
      <c r="V3" s="61" t="s">
        <v>4</v>
      </c>
      <c r="W3" s="61" t="s">
        <v>5</v>
      </c>
      <c r="X3" s="61" t="s">
        <v>4</v>
      </c>
      <c r="Y3" s="61" t="s">
        <v>5</v>
      </c>
      <c r="Z3" s="61" t="s">
        <v>4</v>
      </c>
      <c r="AA3" s="61" t="s">
        <v>5</v>
      </c>
      <c r="AB3" s="61" t="s">
        <v>4</v>
      </c>
      <c r="AC3" s="61" t="s">
        <v>5</v>
      </c>
      <c r="AD3" s="160" t="s">
        <v>4</v>
      </c>
      <c r="AE3" s="161" t="s">
        <v>5</v>
      </c>
      <c r="AF3" s="303"/>
      <c r="AG3" s="303"/>
      <c r="AH3" s="156"/>
      <c r="AI3" s="304"/>
      <c r="AJ3" s="328" t="s">
        <v>87</v>
      </c>
      <c r="AK3" s="328" t="s">
        <v>88</v>
      </c>
      <c r="AL3" s="328" t="s">
        <v>87</v>
      </c>
      <c r="AM3" s="328" t="s">
        <v>88</v>
      </c>
      <c r="AN3" s="328" t="s">
        <v>87</v>
      </c>
      <c r="AO3" s="328" t="s">
        <v>88</v>
      </c>
      <c r="AP3" s="328" t="s">
        <v>87</v>
      </c>
      <c r="AQ3" s="328" t="s">
        <v>88</v>
      </c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</row>
    <row r="4" spans="1:55" s="2" customFormat="1" ht="30" customHeight="1">
      <c r="A4" s="36" t="s">
        <v>6</v>
      </c>
      <c r="B4" s="197" t="s">
        <v>31</v>
      </c>
      <c r="C4" s="198" t="s">
        <v>31</v>
      </c>
      <c r="D4" s="140">
        <v>0</v>
      </c>
      <c r="E4" s="147">
        <v>418147008.66</v>
      </c>
      <c r="F4" s="56" t="s">
        <v>34</v>
      </c>
      <c r="G4" s="15" t="s">
        <v>34</v>
      </c>
      <c r="H4" s="216" t="s">
        <v>34</v>
      </c>
      <c r="I4" s="216" t="s">
        <v>34</v>
      </c>
      <c r="J4" s="152" t="s">
        <v>34</v>
      </c>
      <c r="K4" s="217" t="s">
        <v>34</v>
      </c>
      <c r="L4" s="218" t="s">
        <v>34</v>
      </c>
      <c r="M4" s="218" t="s">
        <v>34</v>
      </c>
      <c r="N4" s="219" t="s">
        <v>34</v>
      </c>
      <c r="O4" s="219" t="s">
        <v>34</v>
      </c>
      <c r="P4" s="218" t="s">
        <v>34</v>
      </c>
      <c r="Q4" s="218" t="s">
        <v>34</v>
      </c>
      <c r="R4" s="219" t="s">
        <v>34</v>
      </c>
      <c r="S4" s="219" t="s">
        <v>34</v>
      </c>
      <c r="T4" s="218" t="s">
        <v>34</v>
      </c>
      <c r="U4" s="218" t="s">
        <v>34</v>
      </c>
      <c r="V4" s="219" t="s">
        <v>34</v>
      </c>
      <c r="W4" s="219" t="s">
        <v>34</v>
      </c>
      <c r="X4" s="218" t="s">
        <v>34</v>
      </c>
      <c r="Y4" s="218" t="s">
        <v>34</v>
      </c>
      <c r="Z4" s="220" t="s">
        <v>34</v>
      </c>
      <c r="AA4" s="220" t="s">
        <v>34</v>
      </c>
      <c r="AB4" s="218" t="s">
        <v>34</v>
      </c>
      <c r="AC4" s="218" t="s">
        <v>34</v>
      </c>
      <c r="AD4" s="162">
        <v>0</v>
      </c>
      <c r="AE4" s="163">
        <v>0</v>
      </c>
      <c r="AF4" s="215"/>
      <c r="AG4" s="306"/>
      <c r="AH4" s="155"/>
      <c r="AI4" s="304"/>
      <c r="AJ4" s="329">
        <v>950</v>
      </c>
      <c r="AK4" s="329">
        <v>111</v>
      </c>
      <c r="AL4" s="329">
        <v>950</v>
      </c>
      <c r="AM4" s="329">
        <v>111</v>
      </c>
      <c r="AN4" s="329">
        <f>AJ4-AL4</f>
        <v>0</v>
      </c>
      <c r="AO4" s="329">
        <f>AK4-AM4</f>
        <v>0</v>
      </c>
      <c r="AP4" s="329"/>
      <c r="AQ4" s="329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</row>
    <row r="5" spans="1:43" ht="30" customHeight="1">
      <c r="A5" s="37" t="s">
        <v>7</v>
      </c>
      <c r="B5" s="197" t="s">
        <v>32</v>
      </c>
      <c r="C5" s="198" t="s">
        <v>32</v>
      </c>
      <c r="D5" s="140">
        <v>0</v>
      </c>
      <c r="E5" s="144">
        <v>145887646.92</v>
      </c>
      <c r="F5" s="56" t="s">
        <v>34</v>
      </c>
      <c r="G5" s="15" t="s">
        <v>34</v>
      </c>
      <c r="H5" s="221" t="s">
        <v>34</v>
      </c>
      <c r="I5" s="222" t="s">
        <v>34</v>
      </c>
      <c r="J5" s="152" t="s">
        <v>34</v>
      </c>
      <c r="K5" s="153" t="s">
        <v>34</v>
      </c>
      <c r="L5" s="218" t="s">
        <v>34</v>
      </c>
      <c r="M5" s="218" t="s">
        <v>34</v>
      </c>
      <c r="N5" s="223" t="s">
        <v>34</v>
      </c>
      <c r="O5" s="223" t="s">
        <v>34</v>
      </c>
      <c r="P5" s="224" t="s">
        <v>34</v>
      </c>
      <c r="Q5" s="224" t="s">
        <v>34</v>
      </c>
      <c r="R5" s="219" t="s">
        <v>34</v>
      </c>
      <c r="S5" s="219" t="s">
        <v>34</v>
      </c>
      <c r="T5" s="218" t="s">
        <v>34</v>
      </c>
      <c r="U5" s="218" t="s">
        <v>34</v>
      </c>
      <c r="V5" s="219" t="s">
        <v>34</v>
      </c>
      <c r="W5" s="219" t="s">
        <v>34</v>
      </c>
      <c r="X5" s="218" t="s">
        <v>34</v>
      </c>
      <c r="Y5" s="218" t="s">
        <v>34</v>
      </c>
      <c r="Z5" s="220" t="s">
        <v>34</v>
      </c>
      <c r="AA5" s="220" t="s">
        <v>34</v>
      </c>
      <c r="AB5" s="218" t="s">
        <v>34</v>
      </c>
      <c r="AC5" s="218" t="s">
        <v>34</v>
      </c>
      <c r="AD5" s="162">
        <v>0</v>
      </c>
      <c r="AE5" s="163">
        <v>0</v>
      </c>
      <c r="AF5" s="215"/>
      <c r="AG5" s="306"/>
      <c r="AH5" s="155"/>
      <c r="AI5" s="304"/>
      <c r="AJ5" s="329">
        <v>1364</v>
      </c>
      <c r="AK5" s="329">
        <v>6</v>
      </c>
      <c r="AL5" s="329">
        <v>1364</v>
      </c>
      <c r="AM5" s="329">
        <v>6</v>
      </c>
      <c r="AN5" s="329">
        <f aca="true" t="shared" si="0" ref="AN5:AO29">AJ5-AL5</f>
        <v>0</v>
      </c>
      <c r="AO5" s="329">
        <f t="shared" si="0"/>
        <v>0</v>
      </c>
      <c r="AP5" s="329"/>
      <c r="AQ5" s="329"/>
    </row>
    <row r="6" spans="1:43" ht="30" customHeight="1">
      <c r="A6" s="36" t="s">
        <v>8</v>
      </c>
      <c r="B6" s="199">
        <v>2228</v>
      </c>
      <c r="C6" s="200">
        <v>2228</v>
      </c>
      <c r="D6" s="141">
        <v>0</v>
      </c>
      <c r="E6" s="144">
        <v>243566077.58</v>
      </c>
      <c r="F6" s="56" t="s">
        <v>34</v>
      </c>
      <c r="G6" s="15" t="s">
        <v>34</v>
      </c>
      <c r="H6" s="221" t="s">
        <v>34</v>
      </c>
      <c r="I6" s="222" t="s">
        <v>34</v>
      </c>
      <c r="J6" s="152" t="s">
        <v>34</v>
      </c>
      <c r="K6" s="153" t="s">
        <v>34</v>
      </c>
      <c r="L6" s="218" t="s">
        <v>34</v>
      </c>
      <c r="M6" s="218" t="s">
        <v>34</v>
      </c>
      <c r="N6" s="223" t="s">
        <v>34</v>
      </c>
      <c r="O6" s="223" t="s">
        <v>34</v>
      </c>
      <c r="P6" s="224" t="s">
        <v>34</v>
      </c>
      <c r="Q6" s="224" t="s">
        <v>34</v>
      </c>
      <c r="R6" s="219" t="s">
        <v>34</v>
      </c>
      <c r="S6" s="219" t="s">
        <v>34</v>
      </c>
      <c r="T6" s="218" t="s">
        <v>34</v>
      </c>
      <c r="U6" s="218" t="s">
        <v>34</v>
      </c>
      <c r="V6" s="219" t="s">
        <v>34</v>
      </c>
      <c r="W6" s="219" t="s">
        <v>34</v>
      </c>
      <c r="X6" s="218" t="s">
        <v>34</v>
      </c>
      <c r="Y6" s="218" t="s">
        <v>34</v>
      </c>
      <c r="Z6" s="220" t="s">
        <v>34</v>
      </c>
      <c r="AA6" s="220" t="s">
        <v>34</v>
      </c>
      <c r="AB6" s="218" t="s">
        <v>34</v>
      </c>
      <c r="AC6" s="218" t="s">
        <v>34</v>
      </c>
      <c r="AD6" s="162">
        <v>0</v>
      </c>
      <c r="AE6" s="163">
        <v>0</v>
      </c>
      <c r="AF6" s="215"/>
      <c r="AG6" s="306"/>
      <c r="AH6" s="155"/>
      <c r="AI6" s="304"/>
      <c r="AJ6" s="330">
        <v>2228</v>
      </c>
      <c r="AK6" s="330"/>
      <c r="AL6" s="330">
        <v>2228</v>
      </c>
      <c r="AM6" s="330"/>
      <c r="AN6" s="329">
        <f t="shared" si="0"/>
        <v>0</v>
      </c>
      <c r="AO6" s="329">
        <f t="shared" si="0"/>
        <v>0</v>
      </c>
      <c r="AP6" s="330"/>
      <c r="AQ6" s="330"/>
    </row>
    <row r="7" spans="1:55" s="133" customFormat="1" ht="30" customHeight="1">
      <c r="A7" s="38" t="s">
        <v>9</v>
      </c>
      <c r="B7" s="201">
        <v>576</v>
      </c>
      <c r="C7" s="202">
        <v>576</v>
      </c>
      <c r="D7" s="141">
        <v>0</v>
      </c>
      <c r="E7" s="144">
        <v>77167694.45</v>
      </c>
      <c r="F7" s="57">
        <v>2</v>
      </c>
      <c r="G7" s="225">
        <v>188857</v>
      </c>
      <c r="H7" s="221">
        <v>0</v>
      </c>
      <c r="I7" s="226">
        <v>0</v>
      </c>
      <c r="J7" s="152">
        <v>0</v>
      </c>
      <c r="K7" s="227">
        <v>0</v>
      </c>
      <c r="L7" s="228">
        <v>133</v>
      </c>
      <c r="M7" s="229">
        <v>13287772.46</v>
      </c>
      <c r="N7" s="223" t="s">
        <v>70</v>
      </c>
      <c r="O7" s="223" t="s">
        <v>70</v>
      </c>
      <c r="P7" s="224" t="s">
        <v>70</v>
      </c>
      <c r="Q7" s="224" t="s">
        <v>70</v>
      </c>
      <c r="R7" s="223" t="s">
        <v>70</v>
      </c>
      <c r="S7" s="223" t="s">
        <v>70</v>
      </c>
      <c r="T7" s="224" t="s">
        <v>70</v>
      </c>
      <c r="U7" s="224" t="s">
        <v>70</v>
      </c>
      <c r="V7" s="223" t="s">
        <v>70</v>
      </c>
      <c r="W7" s="223" t="s">
        <v>70</v>
      </c>
      <c r="X7" s="224" t="s">
        <v>70</v>
      </c>
      <c r="Y7" s="224" t="s">
        <v>70</v>
      </c>
      <c r="Z7" s="223" t="s">
        <v>70</v>
      </c>
      <c r="AA7" s="223" t="s">
        <v>70</v>
      </c>
      <c r="AB7" s="224" t="s">
        <v>70</v>
      </c>
      <c r="AC7" s="224" t="s">
        <v>70</v>
      </c>
      <c r="AD7" s="162">
        <f>L7+J7+H7+F7</f>
        <v>135</v>
      </c>
      <c r="AE7" s="164">
        <f>M7+K7+I7+G7</f>
        <v>13476629.46</v>
      </c>
      <c r="AF7" s="307">
        <f>L7+J7+H7+F7</f>
        <v>135</v>
      </c>
      <c r="AG7" s="306">
        <f>(M7+K7+I7+G7)*1.5</f>
        <v>20214944.19</v>
      </c>
      <c r="AH7" s="189"/>
      <c r="AI7" s="308"/>
      <c r="AJ7" s="330">
        <v>576</v>
      </c>
      <c r="AK7" s="330"/>
      <c r="AL7" s="330">
        <v>576</v>
      </c>
      <c r="AM7" s="330"/>
      <c r="AN7" s="329">
        <f t="shared" si="0"/>
        <v>0</v>
      </c>
      <c r="AO7" s="329">
        <f t="shared" si="0"/>
        <v>0</v>
      </c>
      <c r="AP7" s="330"/>
      <c r="AQ7" s="330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</row>
    <row r="8" spans="1:43" ht="30" customHeight="1">
      <c r="A8" s="36" t="s">
        <v>10</v>
      </c>
      <c r="B8" s="203" t="s">
        <v>33</v>
      </c>
      <c r="C8" s="204" t="s">
        <v>33</v>
      </c>
      <c r="D8" s="138">
        <v>0</v>
      </c>
      <c r="E8" s="144">
        <v>65933858.05</v>
      </c>
      <c r="F8" s="56" t="s">
        <v>34</v>
      </c>
      <c r="G8" s="15" t="s">
        <v>34</v>
      </c>
      <c r="H8" s="221" t="s">
        <v>34</v>
      </c>
      <c r="I8" s="222" t="s">
        <v>34</v>
      </c>
      <c r="J8" s="152" t="s">
        <v>34</v>
      </c>
      <c r="K8" s="153" t="s">
        <v>34</v>
      </c>
      <c r="L8" s="218" t="s">
        <v>34</v>
      </c>
      <c r="M8" s="218" t="s">
        <v>34</v>
      </c>
      <c r="N8" s="223" t="s">
        <v>34</v>
      </c>
      <c r="O8" s="223" t="s">
        <v>34</v>
      </c>
      <c r="P8" s="218" t="s">
        <v>34</v>
      </c>
      <c r="Q8" s="218" t="s">
        <v>34</v>
      </c>
      <c r="R8" s="219" t="s">
        <v>34</v>
      </c>
      <c r="S8" s="219" t="s">
        <v>34</v>
      </c>
      <c r="T8" s="218" t="s">
        <v>34</v>
      </c>
      <c r="U8" s="218" t="s">
        <v>34</v>
      </c>
      <c r="V8" s="219" t="s">
        <v>34</v>
      </c>
      <c r="W8" s="219" t="s">
        <v>34</v>
      </c>
      <c r="X8" s="218" t="s">
        <v>34</v>
      </c>
      <c r="Y8" s="218" t="s">
        <v>34</v>
      </c>
      <c r="Z8" s="220" t="s">
        <v>34</v>
      </c>
      <c r="AA8" s="220" t="s">
        <v>34</v>
      </c>
      <c r="AB8" s="218" t="s">
        <v>34</v>
      </c>
      <c r="AC8" s="218" t="s">
        <v>34</v>
      </c>
      <c r="AD8" s="162">
        <v>0</v>
      </c>
      <c r="AE8" s="163">
        <v>0</v>
      </c>
      <c r="AF8" s="215"/>
      <c r="AG8" s="306"/>
      <c r="AH8" s="155"/>
      <c r="AI8" s="304"/>
      <c r="AJ8" s="331">
        <v>264</v>
      </c>
      <c r="AK8" s="331">
        <v>1</v>
      </c>
      <c r="AL8" s="331">
        <v>264</v>
      </c>
      <c r="AM8" s="331">
        <v>1</v>
      </c>
      <c r="AN8" s="329">
        <f t="shared" si="0"/>
        <v>0</v>
      </c>
      <c r="AO8" s="329">
        <f t="shared" si="0"/>
        <v>0</v>
      </c>
      <c r="AP8" s="331"/>
      <c r="AQ8" s="331"/>
    </row>
    <row r="9" spans="1:43" ht="30" customHeight="1">
      <c r="A9" s="37" t="s">
        <v>11</v>
      </c>
      <c r="B9" s="205">
        <v>1368</v>
      </c>
      <c r="C9" s="202">
        <v>1368</v>
      </c>
      <c r="D9" s="139">
        <v>0</v>
      </c>
      <c r="E9" s="144">
        <v>184383101.04000002</v>
      </c>
      <c r="F9" s="56" t="s">
        <v>34</v>
      </c>
      <c r="G9" s="15" t="s">
        <v>34</v>
      </c>
      <c r="H9" s="221" t="s">
        <v>34</v>
      </c>
      <c r="I9" s="222" t="s">
        <v>34</v>
      </c>
      <c r="J9" s="152" t="s">
        <v>34</v>
      </c>
      <c r="K9" s="153" t="s">
        <v>34</v>
      </c>
      <c r="L9" s="218" t="s">
        <v>34</v>
      </c>
      <c r="M9" s="218" t="s">
        <v>34</v>
      </c>
      <c r="N9" s="223" t="s">
        <v>34</v>
      </c>
      <c r="O9" s="223" t="s">
        <v>34</v>
      </c>
      <c r="P9" s="224" t="s">
        <v>34</v>
      </c>
      <c r="Q9" s="224" t="s">
        <v>34</v>
      </c>
      <c r="R9" s="219" t="s">
        <v>34</v>
      </c>
      <c r="S9" s="219" t="s">
        <v>34</v>
      </c>
      <c r="T9" s="218" t="s">
        <v>34</v>
      </c>
      <c r="U9" s="218" t="s">
        <v>34</v>
      </c>
      <c r="V9" s="219" t="s">
        <v>34</v>
      </c>
      <c r="W9" s="219" t="s">
        <v>34</v>
      </c>
      <c r="X9" s="218" t="s">
        <v>34</v>
      </c>
      <c r="Y9" s="218" t="s">
        <v>34</v>
      </c>
      <c r="Z9" s="220" t="s">
        <v>34</v>
      </c>
      <c r="AA9" s="220" t="s">
        <v>34</v>
      </c>
      <c r="AB9" s="218" t="s">
        <v>34</v>
      </c>
      <c r="AC9" s="218" t="s">
        <v>34</v>
      </c>
      <c r="AD9" s="162">
        <v>0</v>
      </c>
      <c r="AE9" s="163">
        <v>0</v>
      </c>
      <c r="AF9" s="215"/>
      <c r="AG9" s="306"/>
      <c r="AH9" s="155"/>
      <c r="AI9" s="304"/>
      <c r="AJ9" s="332">
        <v>1368</v>
      </c>
      <c r="AK9" s="332"/>
      <c r="AL9" s="332">
        <v>1368</v>
      </c>
      <c r="AM9" s="332"/>
      <c r="AN9" s="329">
        <f t="shared" si="0"/>
        <v>0</v>
      </c>
      <c r="AO9" s="329">
        <f t="shared" si="0"/>
        <v>0</v>
      </c>
      <c r="AP9" s="332"/>
      <c r="AQ9" s="332"/>
    </row>
    <row r="10" spans="1:43" ht="30" customHeight="1">
      <c r="A10" s="36" t="s">
        <v>12</v>
      </c>
      <c r="B10" s="197" t="s">
        <v>35</v>
      </c>
      <c r="C10" s="198" t="s">
        <v>80</v>
      </c>
      <c r="D10" s="140">
        <v>0</v>
      </c>
      <c r="E10" s="144">
        <v>97223675</v>
      </c>
      <c r="F10" s="56" t="s">
        <v>34</v>
      </c>
      <c r="G10" s="15" t="s">
        <v>34</v>
      </c>
      <c r="H10" s="221" t="s">
        <v>34</v>
      </c>
      <c r="I10" s="222" t="s">
        <v>34</v>
      </c>
      <c r="J10" s="152" t="s">
        <v>34</v>
      </c>
      <c r="K10" s="153" t="s">
        <v>34</v>
      </c>
      <c r="L10" s="218" t="s">
        <v>34</v>
      </c>
      <c r="M10" s="218" t="s">
        <v>34</v>
      </c>
      <c r="N10" s="223" t="s">
        <v>34</v>
      </c>
      <c r="O10" s="223" t="s">
        <v>34</v>
      </c>
      <c r="P10" s="224" t="s">
        <v>34</v>
      </c>
      <c r="Q10" s="224" t="s">
        <v>34</v>
      </c>
      <c r="R10" s="219" t="s">
        <v>34</v>
      </c>
      <c r="S10" s="219" t="s">
        <v>34</v>
      </c>
      <c r="T10" s="218" t="s">
        <v>34</v>
      </c>
      <c r="U10" s="218" t="s">
        <v>34</v>
      </c>
      <c r="V10" s="219" t="s">
        <v>34</v>
      </c>
      <c r="W10" s="219" t="s">
        <v>34</v>
      </c>
      <c r="X10" s="218" t="s">
        <v>34</v>
      </c>
      <c r="Y10" s="218" t="s">
        <v>34</v>
      </c>
      <c r="Z10" s="220" t="s">
        <v>34</v>
      </c>
      <c r="AA10" s="220" t="s">
        <v>34</v>
      </c>
      <c r="AB10" s="218" t="s">
        <v>34</v>
      </c>
      <c r="AC10" s="218" t="s">
        <v>34</v>
      </c>
      <c r="AD10" s="162">
        <v>0</v>
      </c>
      <c r="AE10" s="163">
        <v>0</v>
      </c>
      <c r="AF10" s="215"/>
      <c r="AG10" s="306"/>
      <c r="AH10" s="155"/>
      <c r="AI10" s="304"/>
      <c r="AJ10" s="329">
        <v>800</v>
      </c>
      <c r="AK10" s="329">
        <v>1</v>
      </c>
      <c r="AL10" s="329">
        <v>800</v>
      </c>
      <c r="AM10" s="329">
        <v>1</v>
      </c>
      <c r="AN10" s="329">
        <f t="shared" si="0"/>
        <v>0</v>
      </c>
      <c r="AO10" s="329">
        <f t="shared" si="0"/>
        <v>0</v>
      </c>
      <c r="AP10" s="329"/>
      <c r="AQ10" s="329"/>
    </row>
    <row r="11" spans="1:43" ht="30" customHeight="1">
      <c r="A11" s="37" t="s">
        <v>19</v>
      </c>
      <c r="B11" s="197" t="s">
        <v>36</v>
      </c>
      <c r="C11" s="198" t="s">
        <v>40</v>
      </c>
      <c r="D11" s="140" t="s">
        <v>43</v>
      </c>
      <c r="E11" s="145">
        <v>171054350</v>
      </c>
      <c r="F11" s="57">
        <v>0</v>
      </c>
      <c r="G11" s="22">
        <v>0</v>
      </c>
      <c r="H11" s="221">
        <v>0</v>
      </c>
      <c r="I11" s="230">
        <v>0</v>
      </c>
      <c r="J11" s="51">
        <v>0</v>
      </c>
      <c r="K11" s="22">
        <v>0</v>
      </c>
      <c r="L11" s="231">
        <v>0</v>
      </c>
      <c r="M11" s="232">
        <v>0</v>
      </c>
      <c r="N11" s="223">
        <v>0</v>
      </c>
      <c r="O11" s="22">
        <v>0</v>
      </c>
      <c r="P11" s="224">
        <v>0</v>
      </c>
      <c r="Q11" s="232">
        <v>0</v>
      </c>
      <c r="R11" s="233">
        <v>0</v>
      </c>
      <c r="S11" s="22">
        <v>0</v>
      </c>
      <c r="T11" s="231">
        <v>0</v>
      </c>
      <c r="U11" s="232">
        <v>0</v>
      </c>
      <c r="V11" s="233">
        <v>0</v>
      </c>
      <c r="W11" s="219">
        <v>0</v>
      </c>
      <c r="X11" s="231">
        <v>0</v>
      </c>
      <c r="Y11" s="218">
        <v>0</v>
      </c>
      <c r="Z11" s="234">
        <v>0</v>
      </c>
      <c r="AA11" s="220">
        <v>0</v>
      </c>
      <c r="AB11" s="235">
        <v>0</v>
      </c>
      <c r="AC11" s="218">
        <v>0</v>
      </c>
      <c r="AD11" s="162">
        <f>L11+J11+H11+F11</f>
        <v>0</v>
      </c>
      <c r="AE11" s="165">
        <f>M11+K11+I11+G11</f>
        <v>0</v>
      </c>
      <c r="AF11" s="215"/>
      <c r="AG11" s="306">
        <f>Q11+O11+M11+K11</f>
        <v>0</v>
      </c>
      <c r="AH11" s="155"/>
      <c r="AI11" s="304"/>
      <c r="AJ11" s="329">
        <v>1154</v>
      </c>
      <c r="AK11" s="329">
        <v>128</v>
      </c>
      <c r="AL11" s="329">
        <v>1153</v>
      </c>
      <c r="AM11" s="329">
        <v>128</v>
      </c>
      <c r="AN11" s="329">
        <f t="shared" si="0"/>
        <v>1</v>
      </c>
      <c r="AO11" s="329">
        <f t="shared" si="0"/>
        <v>0</v>
      </c>
      <c r="AP11" s="329"/>
      <c r="AQ11" s="329"/>
    </row>
    <row r="12" spans="1:43" ht="30" customHeight="1">
      <c r="A12" s="36" t="s">
        <v>20</v>
      </c>
      <c r="B12" s="197" t="s">
        <v>37</v>
      </c>
      <c r="C12" s="198" t="s">
        <v>95</v>
      </c>
      <c r="D12" s="140" t="s">
        <v>97</v>
      </c>
      <c r="E12" s="145">
        <v>33000000</v>
      </c>
      <c r="F12" s="57">
        <v>0</v>
      </c>
      <c r="G12" s="22">
        <v>0</v>
      </c>
      <c r="H12" s="221">
        <v>0</v>
      </c>
      <c r="I12" s="230">
        <v>0</v>
      </c>
      <c r="J12" s="51">
        <v>0</v>
      </c>
      <c r="K12" s="22">
        <v>0</v>
      </c>
      <c r="L12" s="231">
        <v>0</v>
      </c>
      <c r="M12" s="232">
        <v>0</v>
      </c>
      <c r="N12" s="223">
        <v>0</v>
      </c>
      <c r="O12" s="22">
        <v>0</v>
      </c>
      <c r="P12" s="224">
        <v>0</v>
      </c>
      <c r="Q12" s="232">
        <v>0</v>
      </c>
      <c r="R12" s="233">
        <v>0</v>
      </c>
      <c r="S12" s="22">
        <v>0</v>
      </c>
      <c r="T12" s="231">
        <v>0</v>
      </c>
      <c r="U12" s="232">
        <v>0</v>
      </c>
      <c r="V12" s="233">
        <v>0</v>
      </c>
      <c r="W12" s="219">
        <v>0</v>
      </c>
      <c r="X12" s="231">
        <v>0</v>
      </c>
      <c r="Y12" s="218">
        <v>0</v>
      </c>
      <c r="Z12" s="234">
        <v>0</v>
      </c>
      <c r="AA12" s="220">
        <v>0</v>
      </c>
      <c r="AB12" s="235">
        <v>0</v>
      </c>
      <c r="AC12" s="218">
        <v>0</v>
      </c>
      <c r="AD12" s="162">
        <f>L12+J12+H12+F12</f>
        <v>0</v>
      </c>
      <c r="AE12" s="165">
        <f>M12+K12+I12+G12</f>
        <v>0</v>
      </c>
      <c r="AF12" s="215"/>
      <c r="AG12" s="306">
        <f>Q12+O12+M12+K12</f>
        <v>0</v>
      </c>
      <c r="AH12" s="155"/>
      <c r="AI12" s="304"/>
      <c r="AJ12" s="329">
        <v>534</v>
      </c>
      <c r="AK12" s="329">
        <v>62</v>
      </c>
      <c r="AL12" s="329">
        <v>527</v>
      </c>
      <c r="AM12" s="329">
        <v>61</v>
      </c>
      <c r="AN12" s="329">
        <f t="shared" si="0"/>
        <v>7</v>
      </c>
      <c r="AO12" s="329">
        <f t="shared" si="0"/>
        <v>1</v>
      </c>
      <c r="AP12" s="329"/>
      <c r="AQ12" s="329"/>
    </row>
    <row r="13" spans="1:43" ht="38.25">
      <c r="A13" s="36" t="s">
        <v>62</v>
      </c>
      <c r="B13" s="203">
        <v>354</v>
      </c>
      <c r="C13" s="202">
        <v>354</v>
      </c>
      <c r="D13" s="138">
        <v>0</v>
      </c>
      <c r="E13" s="144">
        <v>61495919.478089675</v>
      </c>
      <c r="F13" s="56" t="s">
        <v>34</v>
      </c>
      <c r="G13" s="15" t="s">
        <v>34</v>
      </c>
      <c r="H13" s="221" t="s">
        <v>34</v>
      </c>
      <c r="I13" s="222" t="s">
        <v>34</v>
      </c>
      <c r="J13" s="152" t="s">
        <v>34</v>
      </c>
      <c r="K13" s="153" t="s">
        <v>34</v>
      </c>
      <c r="L13" s="218" t="s">
        <v>34</v>
      </c>
      <c r="M13" s="232" t="s">
        <v>34</v>
      </c>
      <c r="N13" s="223" t="s">
        <v>34</v>
      </c>
      <c r="O13" s="153" t="s">
        <v>34</v>
      </c>
      <c r="P13" s="224" t="s">
        <v>34</v>
      </c>
      <c r="Q13" s="232" t="s">
        <v>34</v>
      </c>
      <c r="R13" s="219" t="s">
        <v>34</v>
      </c>
      <c r="S13" s="153" t="s">
        <v>34</v>
      </c>
      <c r="T13" s="218" t="s">
        <v>34</v>
      </c>
      <c r="U13" s="232" t="s">
        <v>34</v>
      </c>
      <c r="V13" s="219" t="s">
        <v>34</v>
      </c>
      <c r="W13" s="219" t="s">
        <v>34</v>
      </c>
      <c r="X13" s="218" t="s">
        <v>34</v>
      </c>
      <c r="Y13" s="218" t="s">
        <v>34</v>
      </c>
      <c r="Z13" s="220" t="s">
        <v>34</v>
      </c>
      <c r="AA13" s="220" t="s">
        <v>34</v>
      </c>
      <c r="AB13" s="218" t="s">
        <v>34</v>
      </c>
      <c r="AC13" s="218" t="s">
        <v>34</v>
      </c>
      <c r="AD13" s="162">
        <v>0</v>
      </c>
      <c r="AE13" s="163">
        <v>0</v>
      </c>
      <c r="AF13" s="215"/>
      <c r="AG13" s="306"/>
      <c r="AH13" s="155"/>
      <c r="AI13" s="304"/>
      <c r="AJ13" s="331">
        <v>354</v>
      </c>
      <c r="AK13" s="331"/>
      <c r="AL13" s="331">
        <v>354</v>
      </c>
      <c r="AM13" s="331"/>
      <c r="AN13" s="329">
        <f t="shared" si="0"/>
        <v>0</v>
      </c>
      <c r="AO13" s="329">
        <f t="shared" si="0"/>
        <v>0</v>
      </c>
      <c r="AP13" s="331"/>
      <c r="AQ13" s="331"/>
    </row>
    <row r="14" spans="1:43" ht="30" customHeight="1">
      <c r="A14" s="38" t="s">
        <v>21</v>
      </c>
      <c r="B14" s="203" t="s">
        <v>38</v>
      </c>
      <c r="C14" s="198" t="s">
        <v>42</v>
      </c>
      <c r="D14" s="209" t="s">
        <v>109</v>
      </c>
      <c r="E14" s="146">
        <v>144000000</v>
      </c>
      <c r="F14" s="57">
        <v>0</v>
      </c>
      <c r="G14" s="22">
        <v>0</v>
      </c>
      <c r="H14" s="221">
        <v>0</v>
      </c>
      <c r="I14" s="230">
        <v>0</v>
      </c>
      <c r="J14" s="51">
        <v>0</v>
      </c>
      <c r="K14" s="22">
        <v>0</v>
      </c>
      <c r="L14" s="231">
        <v>0</v>
      </c>
      <c r="M14" s="232">
        <v>0</v>
      </c>
      <c r="N14" s="223">
        <v>0</v>
      </c>
      <c r="O14" s="22">
        <v>0</v>
      </c>
      <c r="P14" s="224">
        <v>0</v>
      </c>
      <c r="Q14" s="232">
        <v>0</v>
      </c>
      <c r="R14" s="233">
        <v>0</v>
      </c>
      <c r="S14" s="22">
        <v>0</v>
      </c>
      <c r="T14" s="231">
        <v>0</v>
      </c>
      <c r="U14" s="232">
        <v>0</v>
      </c>
      <c r="V14" s="233">
        <v>0</v>
      </c>
      <c r="W14" s="219">
        <v>0</v>
      </c>
      <c r="X14" s="231">
        <v>0</v>
      </c>
      <c r="Y14" s="218">
        <v>0</v>
      </c>
      <c r="Z14" s="236">
        <v>0</v>
      </c>
      <c r="AA14" s="220">
        <v>0</v>
      </c>
      <c r="AB14" s="231">
        <v>0</v>
      </c>
      <c r="AC14" s="218">
        <v>0</v>
      </c>
      <c r="AD14" s="162">
        <f>L14+J14+H14+F14</f>
        <v>0</v>
      </c>
      <c r="AE14" s="165">
        <f>M14+K14+I14+G14</f>
        <v>0</v>
      </c>
      <c r="AF14" s="307">
        <f>J14+L14+N14+P14+R14+T14+V14+X14+AB14</f>
        <v>0</v>
      </c>
      <c r="AG14" s="306">
        <f>Q14+O14+M14+K14+S14+U14+W14+Y14+AA14+AC14</f>
        <v>0</v>
      </c>
      <c r="AH14" s="155"/>
      <c r="AI14" s="304" t="s">
        <v>99</v>
      </c>
      <c r="AJ14" s="329">
        <v>219</v>
      </c>
      <c r="AK14" s="329">
        <v>176</v>
      </c>
      <c r="AL14" s="329">
        <v>211</v>
      </c>
      <c r="AM14" s="329">
        <v>169</v>
      </c>
      <c r="AN14" s="329">
        <f t="shared" si="0"/>
        <v>8</v>
      </c>
      <c r="AO14" s="329">
        <f t="shared" si="0"/>
        <v>7</v>
      </c>
      <c r="AP14" s="329"/>
      <c r="AQ14" s="329"/>
    </row>
    <row r="15" spans="1:43" ht="30" customHeight="1">
      <c r="A15" s="38" t="s">
        <v>22</v>
      </c>
      <c r="B15" s="203" t="s">
        <v>39</v>
      </c>
      <c r="C15" s="198" t="s">
        <v>63</v>
      </c>
      <c r="D15" s="140" t="s">
        <v>67</v>
      </c>
      <c r="E15" s="146">
        <v>130500787</v>
      </c>
      <c r="F15" s="152" t="s">
        <v>67</v>
      </c>
      <c r="G15" s="153" t="s">
        <v>67</v>
      </c>
      <c r="H15" s="221" t="s">
        <v>67</v>
      </c>
      <c r="I15" s="222" t="s">
        <v>67</v>
      </c>
      <c r="J15" s="152" t="s">
        <v>67</v>
      </c>
      <c r="K15" s="153" t="s">
        <v>67</v>
      </c>
      <c r="L15" s="237" t="s">
        <v>67</v>
      </c>
      <c r="M15" s="238" t="s">
        <v>67</v>
      </c>
      <c r="N15" s="223" t="s">
        <v>67</v>
      </c>
      <c r="O15" s="223" t="s">
        <v>67</v>
      </c>
      <c r="P15" s="224" t="s">
        <v>67</v>
      </c>
      <c r="Q15" s="224" t="s">
        <v>67</v>
      </c>
      <c r="R15" s="68" t="s">
        <v>67</v>
      </c>
      <c r="S15" s="239" t="s">
        <v>67</v>
      </c>
      <c r="T15" s="237" t="s">
        <v>67</v>
      </c>
      <c r="U15" s="240" t="s">
        <v>67</v>
      </c>
      <c r="V15" s="68" t="s">
        <v>67</v>
      </c>
      <c r="W15" s="239" t="s">
        <v>67</v>
      </c>
      <c r="X15" s="237" t="s">
        <v>67</v>
      </c>
      <c r="Y15" s="240" t="s">
        <v>67</v>
      </c>
      <c r="Z15" s="241" t="s">
        <v>67</v>
      </c>
      <c r="AA15" s="242" t="s">
        <v>67</v>
      </c>
      <c r="AB15" s="237" t="s">
        <v>67</v>
      </c>
      <c r="AC15" s="240" t="s">
        <v>67</v>
      </c>
      <c r="AD15" s="162">
        <v>0</v>
      </c>
      <c r="AE15" s="165">
        <v>0</v>
      </c>
      <c r="AF15" s="215"/>
      <c r="AG15" s="306"/>
      <c r="AH15" s="155"/>
      <c r="AI15" s="304" t="s">
        <v>99</v>
      </c>
      <c r="AJ15" s="329">
        <v>381</v>
      </c>
      <c r="AK15" s="329">
        <v>27</v>
      </c>
      <c r="AL15" s="329">
        <v>285</v>
      </c>
      <c r="AM15" s="329">
        <v>23</v>
      </c>
      <c r="AN15" s="329">
        <f t="shared" si="0"/>
        <v>96</v>
      </c>
      <c r="AO15" s="329">
        <f t="shared" si="0"/>
        <v>4</v>
      </c>
      <c r="AP15" s="329"/>
      <c r="AQ15" s="329"/>
    </row>
    <row r="16" spans="1:43" ht="30" customHeight="1">
      <c r="A16" s="38" t="s">
        <v>23</v>
      </c>
      <c r="B16" s="203">
        <v>682</v>
      </c>
      <c r="C16" s="202">
        <v>466</v>
      </c>
      <c r="D16" s="140" t="s">
        <v>67</v>
      </c>
      <c r="E16" s="146">
        <v>165207214</v>
      </c>
      <c r="F16" s="152" t="s">
        <v>67</v>
      </c>
      <c r="G16" s="153" t="s">
        <v>67</v>
      </c>
      <c r="H16" s="221" t="s">
        <v>67</v>
      </c>
      <c r="I16" s="222" t="s">
        <v>67</v>
      </c>
      <c r="J16" s="152" t="s">
        <v>67</v>
      </c>
      <c r="K16" s="153" t="s">
        <v>67</v>
      </c>
      <c r="L16" s="237" t="s">
        <v>67</v>
      </c>
      <c r="M16" s="238" t="s">
        <v>67</v>
      </c>
      <c r="N16" s="223" t="s">
        <v>67</v>
      </c>
      <c r="O16" s="223" t="s">
        <v>67</v>
      </c>
      <c r="P16" s="224" t="s">
        <v>67</v>
      </c>
      <c r="Q16" s="224" t="s">
        <v>67</v>
      </c>
      <c r="R16" s="68" t="s">
        <v>67</v>
      </c>
      <c r="S16" s="239" t="s">
        <v>67</v>
      </c>
      <c r="T16" s="237" t="s">
        <v>67</v>
      </c>
      <c r="U16" s="240" t="s">
        <v>67</v>
      </c>
      <c r="V16" s="68" t="s">
        <v>67</v>
      </c>
      <c r="W16" s="239" t="s">
        <v>67</v>
      </c>
      <c r="X16" s="237" t="s">
        <v>67</v>
      </c>
      <c r="Y16" s="240" t="s">
        <v>67</v>
      </c>
      <c r="Z16" s="241" t="s">
        <v>67</v>
      </c>
      <c r="AA16" s="242" t="s">
        <v>67</v>
      </c>
      <c r="AB16" s="237" t="s">
        <v>67</v>
      </c>
      <c r="AC16" s="240" t="s">
        <v>67</v>
      </c>
      <c r="AD16" s="162">
        <v>0</v>
      </c>
      <c r="AE16" s="165">
        <v>0</v>
      </c>
      <c r="AF16" s="215"/>
      <c r="AG16" s="306"/>
      <c r="AH16" s="155"/>
      <c r="AI16" s="304"/>
      <c r="AJ16" s="330">
        <v>682</v>
      </c>
      <c r="AK16" s="330"/>
      <c r="AL16" s="330">
        <f aca="true" t="shared" si="1" ref="AL16:AL21">C16</f>
        <v>466</v>
      </c>
      <c r="AM16" s="330"/>
      <c r="AN16" s="329">
        <f t="shared" si="0"/>
        <v>216</v>
      </c>
      <c r="AO16" s="329">
        <f t="shared" si="0"/>
        <v>0</v>
      </c>
      <c r="AP16" s="330"/>
      <c r="AQ16" s="330"/>
    </row>
    <row r="17" spans="1:43" ht="30" customHeight="1">
      <c r="A17" s="38" t="s">
        <v>24</v>
      </c>
      <c r="B17" s="199">
        <v>96</v>
      </c>
      <c r="C17" s="202">
        <v>96</v>
      </c>
      <c r="D17" s="142">
        <f aca="true" t="shared" si="2" ref="D17:D24">B17-C17</f>
        <v>0</v>
      </c>
      <c r="E17" s="146">
        <v>30665744.990000002</v>
      </c>
      <c r="F17" s="56" t="s">
        <v>34</v>
      </c>
      <c r="G17" s="15" t="s">
        <v>34</v>
      </c>
      <c r="H17" s="221" t="s">
        <v>34</v>
      </c>
      <c r="I17" s="222" t="s">
        <v>34</v>
      </c>
      <c r="J17" s="152" t="s">
        <v>34</v>
      </c>
      <c r="K17" s="153" t="s">
        <v>34</v>
      </c>
      <c r="L17" s="218" t="s">
        <v>34</v>
      </c>
      <c r="M17" s="218" t="s">
        <v>34</v>
      </c>
      <c r="N17" s="223" t="s">
        <v>34</v>
      </c>
      <c r="O17" s="223" t="s">
        <v>34</v>
      </c>
      <c r="P17" s="224" t="s">
        <v>34</v>
      </c>
      <c r="Q17" s="224" t="s">
        <v>34</v>
      </c>
      <c r="R17" s="219" t="s">
        <v>34</v>
      </c>
      <c r="S17" s="219" t="s">
        <v>34</v>
      </c>
      <c r="T17" s="218" t="s">
        <v>34</v>
      </c>
      <c r="U17" s="218" t="s">
        <v>34</v>
      </c>
      <c r="V17" s="219" t="s">
        <v>34</v>
      </c>
      <c r="W17" s="219" t="s">
        <v>34</v>
      </c>
      <c r="X17" s="218" t="s">
        <v>34</v>
      </c>
      <c r="Y17" s="218" t="s">
        <v>34</v>
      </c>
      <c r="Z17" s="220" t="s">
        <v>34</v>
      </c>
      <c r="AA17" s="220" t="s">
        <v>34</v>
      </c>
      <c r="AB17" s="218" t="s">
        <v>34</v>
      </c>
      <c r="AC17" s="218" t="s">
        <v>34</v>
      </c>
      <c r="AD17" s="162">
        <v>0</v>
      </c>
      <c r="AE17" s="165">
        <v>0</v>
      </c>
      <c r="AF17" s="215"/>
      <c r="AG17" s="306"/>
      <c r="AH17" s="155"/>
      <c r="AI17" s="304"/>
      <c r="AJ17" s="333">
        <v>96</v>
      </c>
      <c r="AK17" s="333"/>
      <c r="AL17" s="333">
        <f t="shared" si="1"/>
        <v>96</v>
      </c>
      <c r="AM17" s="333"/>
      <c r="AN17" s="329">
        <f t="shared" si="0"/>
        <v>0</v>
      </c>
      <c r="AO17" s="329">
        <f t="shared" si="0"/>
        <v>0</v>
      </c>
      <c r="AP17" s="333"/>
      <c r="AQ17" s="333"/>
    </row>
    <row r="18" spans="1:43" ht="30" customHeight="1">
      <c r="A18" s="38" t="s">
        <v>25</v>
      </c>
      <c r="B18" s="199">
        <v>292</v>
      </c>
      <c r="C18" s="202">
        <v>292</v>
      </c>
      <c r="D18" s="142">
        <f t="shared" si="2"/>
        <v>0</v>
      </c>
      <c r="E18" s="146">
        <v>61913252</v>
      </c>
      <c r="F18" s="137">
        <v>2</v>
      </c>
      <c r="G18" s="243">
        <v>385895.05000000447</v>
      </c>
      <c r="H18" s="221">
        <v>0</v>
      </c>
      <c r="I18" s="230">
        <v>0</v>
      </c>
      <c r="J18" s="51">
        <v>0</v>
      </c>
      <c r="K18" s="22">
        <v>0</v>
      </c>
      <c r="L18" s="228">
        <v>0</v>
      </c>
      <c r="M18" s="218">
        <v>0</v>
      </c>
      <c r="N18" s="223">
        <v>4</v>
      </c>
      <c r="O18" s="223">
        <v>960137.6299999952</v>
      </c>
      <c r="P18" s="235">
        <v>0</v>
      </c>
      <c r="Q18" s="244">
        <v>0</v>
      </c>
      <c r="R18" s="148">
        <v>0</v>
      </c>
      <c r="S18" s="245">
        <v>0</v>
      </c>
      <c r="T18" s="235">
        <v>0</v>
      </c>
      <c r="U18" s="244">
        <v>0</v>
      </c>
      <c r="V18" s="246">
        <v>0</v>
      </c>
      <c r="W18" s="247">
        <v>0</v>
      </c>
      <c r="X18" s="235">
        <v>73</v>
      </c>
      <c r="Y18" s="248">
        <v>17418150.490000002</v>
      </c>
      <c r="Z18" s="234">
        <v>0</v>
      </c>
      <c r="AA18" s="249">
        <v>0</v>
      </c>
      <c r="AB18" s="235">
        <v>0</v>
      </c>
      <c r="AC18" s="248">
        <v>0</v>
      </c>
      <c r="AD18" s="162">
        <v>79</v>
      </c>
      <c r="AE18" s="165">
        <f>M18+K18+I18+G18+O18+Q18+S18+U18+Y18</f>
        <v>18764183.17</v>
      </c>
      <c r="AF18" s="307">
        <f>F18+J18+L18+N18+P18+R18+T18+V18+X18+Z18+AB18</f>
        <v>79</v>
      </c>
      <c r="AG18" s="306">
        <f>AC18+AA18+Y18+W18+U18+S18+Q18+O18+M18+K18+I18+G18</f>
        <v>18764183.17</v>
      </c>
      <c r="AH18" s="155"/>
      <c r="AI18" s="304"/>
      <c r="AJ18" s="330">
        <v>292</v>
      </c>
      <c r="AK18" s="330"/>
      <c r="AL18" s="333">
        <f t="shared" si="1"/>
        <v>292</v>
      </c>
      <c r="AM18" s="330"/>
      <c r="AN18" s="329">
        <f t="shared" si="0"/>
        <v>0</v>
      </c>
      <c r="AO18" s="329">
        <f t="shared" si="0"/>
        <v>0</v>
      </c>
      <c r="AP18" s="334">
        <v>0</v>
      </c>
      <c r="AQ18" s="330"/>
    </row>
    <row r="19" spans="1:43" ht="30" customHeight="1">
      <c r="A19" s="38" t="s">
        <v>13</v>
      </c>
      <c r="B19" s="206">
        <v>72</v>
      </c>
      <c r="C19" s="202">
        <v>72</v>
      </c>
      <c r="D19" s="142">
        <f t="shared" si="2"/>
        <v>0</v>
      </c>
      <c r="E19" s="146">
        <v>58759335.94</v>
      </c>
      <c r="F19" s="152" t="s">
        <v>70</v>
      </c>
      <c r="G19" s="153" t="s">
        <v>70</v>
      </c>
      <c r="H19" s="221" t="s">
        <v>70</v>
      </c>
      <c r="I19" s="222" t="s">
        <v>70</v>
      </c>
      <c r="J19" s="152" t="s">
        <v>70</v>
      </c>
      <c r="K19" s="153" t="s">
        <v>70</v>
      </c>
      <c r="L19" s="228" t="s">
        <v>70</v>
      </c>
      <c r="M19" s="218" t="s">
        <v>70</v>
      </c>
      <c r="N19" s="223" t="s">
        <v>70</v>
      </c>
      <c r="O19" s="223" t="s">
        <v>70</v>
      </c>
      <c r="P19" s="228" t="s">
        <v>70</v>
      </c>
      <c r="Q19" s="232" t="s">
        <v>70</v>
      </c>
      <c r="R19" s="250" t="s">
        <v>70</v>
      </c>
      <c r="S19" s="154" t="s">
        <v>70</v>
      </c>
      <c r="T19" s="228" t="s">
        <v>70</v>
      </c>
      <c r="U19" s="232" t="s">
        <v>70</v>
      </c>
      <c r="V19" s="250" t="s">
        <v>70</v>
      </c>
      <c r="W19" s="250" t="s">
        <v>70</v>
      </c>
      <c r="X19" s="228" t="s">
        <v>70</v>
      </c>
      <c r="Y19" s="228" t="s">
        <v>70</v>
      </c>
      <c r="Z19" s="251" t="s">
        <v>70</v>
      </c>
      <c r="AA19" s="251" t="s">
        <v>70</v>
      </c>
      <c r="AB19" s="228" t="s">
        <v>70</v>
      </c>
      <c r="AC19" s="228" t="s">
        <v>70</v>
      </c>
      <c r="AD19" s="162">
        <v>0</v>
      </c>
      <c r="AE19" s="165">
        <v>0</v>
      </c>
      <c r="AF19" s="215"/>
      <c r="AG19" s="306"/>
      <c r="AH19" s="155"/>
      <c r="AI19" s="304"/>
      <c r="AJ19" s="330">
        <v>72</v>
      </c>
      <c r="AK19" s="330"/>
      <c r="AL19" s="333">
        <f t="shared" si="1"/>
        <v>72</v>
      </c>
      <c r="AM19" s="330"/>
      <c r="AN19" s="329">
        <f t="shared" si="0"/>
        <v>0</v>
      </c>
      <c r="AO19" s="329">
        <f t="shared" si="0"/>
        <v>0</v>
      </c>
      <c r="AP19" s="330"/>
      <c r="AQ19" s="330"/>
    </row>
    <row r="20" spans="1:43" ht="30" customHeight="1">
      <c r="A20" s="38" t="s">
        <v>14</v>
      </c>
      <c r="B20" s="207">
        <v>448</v>
      </c>
      <c r="C20" s="202">
        <v>448</v>
      </c>
      <c r="D20" s="142">
        <f t="shared" si="2"/>
        <v>0</v>
      </c>
      <c r="E20" s="146">
        <v>50657055</v>
      </c>
      <c r="F20" s="57">
        <v>0</v>
      </c>
      <c r="G20" s="22">
        <v>0</v>
      </c>
      <c r="H20" s="221">
        <v>2</v>
      </c>
      <c r="I20" s="232">
        <v>260000</v>
      </c>
      <c r="J20" s="152">
        <v>3</v>
      </c>
      <c r="K20" s="154">
        <v>485000</v>
      </c>
      <c r="L20" s="235">
        <v>0</v>
      </c>
      <c r="M20" s="224">
        <v>0</v>
      </c>
      <c r="N20" s="223">
        <v>0</v>
      </c>
      <c r="O20" s="223">
        <v>0</v>
      </c>
      <c r="P20" s="235">
        <v>0</v>
      </c>
      <c r="Q20" s="244">
        <v>0</v>
      </c>
      <c r="R20" s="148">
        <v>0</v>
      </c>
      <c r="S20" s="245">
        <v>0</v>
      </c>
      <c r="T20" s="235">
        <v>3</v>
      </c>
      <c r="U20" s="244">
        <v>600000</v>
      </c>
      <c r="V20" s="246">
        <v>0</v>
      </c>
      <c r="W20" s="247">
        <v>0</v>
      </c>
      <c r="X20" s="235">
        <v>0</v>
      </c>
      <c r="Y20" s="248">
        <v>0</v>
      </c>
      <c r="Z20" s="234">
        <v>0</v>
      </c>
      <c r="AA20" s="249">
        <v>0</v>
      </c>
      <c r="AB20" s="235">
        <v>0</v>
      </c>
      <c r="AC20" s="248">
        <v>0</v>
      </c>
      <c r="AD20" s="162">
        <v>8</v>
      </c>
      <c r="AE20" s="165">
        <f>AG20</f>
        <v>1345000</v>
      </c>
      <c r="AF20" s="307">
        <f>+H20+F20+J20+L20+N20+P20+R20+T20+V20+X20+Z20+AB20</f>
        <v>8</v>
      </c>
      <c r="AG20" s="306">
        <f>AC20+AA20+Y20+W20+U20+S20+Q20+O20+M20+K20+I20+G20</f>
        <v>1345000</v>
      </c>
      <c r="AH20" s="155"/>
      <c r="AI20" s="304"/>
      <c r="AJ20" s="330">
        <v>448</v>
      </c>
      <c r="AK20" s="330"/>
      <c r="AL20" s="333">
        <f t="shared" si="1"/>
        <v>448</v>
      </c>
      <c r="AM20" s="330"/>
      <c r="AN20" s="329">
        <f t="shared" si="0"/>
        <v>0</v>
      </c>
      <c r="AO20" s="329">
        <f t="shared" si="0"/>
        <v>0</v>
      </c>
      <c r="AP20" s="334">
        <f>N20</f>
        <v>0</v>
      </c>
      <c r="AQ20" s="330"/>
    </row>
    <row r="21" spans="1:43" ht="30" customHeight="1">
      <c r="A21" s="38" t="s">
        <v>26</v>
      </c>
      <c r="B21" s="208">
        <v>321</v>
      </c>
      <c r="C21" s="198">
        <v>313</v>
      </c>
      <c r="D21" s="142">
        <f t="shared" si="2"/>
        <v>8</v>
      </c>
      <c r="E21" s="146">
        <v>148424800</v>
      </c>
      <c r="F21" s="57">
        <v>16</v>
      </c>
      <c r="G21" s="22">
        <v>7225000</v>
      </c>
      <c r="H21" s="221">
        <v>24</v>
      </c>
      <c r="I21" s="232">
        <v>7498000</v>
      </c>
      <c r="J21" s="152">
        <v>13</v>
      </c>
      <c r="K21" s="154">
        <v>6201000</v>
      </c>
      <c r="L21" s="235">
        <v>0</v>
      </c>
      <c r="M21" s="224">
        <v>0</v>
      </c>
      <c r="N21" s="223">
        <v>3</v>
      </c>
      <c r="O21" s="223">
        <v>2209921</v>
      </c>
      <c r="P21" s="235">
        <v>8</v>
      </c>
      <c r="Q21" s="244">
        <v>4608000</v>
      </c>
      <c r="R21" s="148">
        <v>0</v>
      </c>
      <c r="S21" s="245">
        <v>0</v>
      </c>
      <c r="T21" s="235">
        <v>16</v>
      </c>
      <c r="U21" s="244">
        <v>8827250</v>
      </c>
      <c r="V21" s="246">
        <v>25</v>
      </c>
      <c r="W21" s="247">
        <v>16055079</v>
      </c>
      <c r="X21" s="235">
        <v>57</v>
      </c>
      <c r="Y21" s="248">
        <v>26984000</v>
      </c>
      <c r="Z21" s="234">
        <v>15</v>
      </c>
      <c r="AA21" s="249">
        <v>9863000</v>
      </c>
      <c r="AB21" s="235">
        <v>0</v>
      </c>
      <c r="AC21" s="248">
        <v>0</v>
      </c>
      <c r="AD21" s="162">
        <v>177</v>
      </c>
      <c r="AE21" s="165">
        <f>AG21</f>
        <v>89471250</v>
      </c>
      <c r="AF21" s="307">
        <f>+H21+F21+J21+L21+N21+P21+R21+T21+V21+X21+Z21+AB21</f>
        <v>177</v>
      </c>
      <c r="AG21" s="306">
        <f>AC21+AA21+Y21+W21+U21+S21+Q21+O21+M21+K21+I21+G21</f>
        <v>89471250</v>
      </c>
      <c r="AH21" s="155"/>
      <c r="AI21" s="304"/>
      <c r="AJ21" s="329">
        <v>321</v>
      </c>
      <c r="AK21" s="329"/>
      <c r="AL21" s="333">
        <f t="shared" si="1"/>
        <v>313</v>
      </c>
      <c r="AM21" s="329"/>
      <c r="AN21" s="329">
        <f t="shared" si="0"/>
        <v>8</v>
      </c>
      <c r="AO21" s="329">
        <f t="shared" si="0"/>
        <v>0</v>
      </c>
      <c r="AP21" s="334">
        <v>8</v>
      </c>
      <c r="AQ21" s="329"/>
    </row>
    <row r="22" spans="1:43" ht="36" customHeight="1">
      <c r="A22" s="38" t="s">
        <v>27</v>
      </c>
      <c r="B22" s="197" t="s">
        <v>49</v>
      </c>
      <c r="C22" s="198" t="s">
        <v>113</v>
      </c>
      <c r="D22" s="138">
        <v>0</v>
      </c>
      <c r="E22" s="146">
        <v>83593700</v>
      </c>
      <c r="F22" s="57">
        <v>2</v>
      </c>
      <c r="G22" s="22">
        <v>528500</v>
      </c>
      <c r="H22" s="221">
        <v>1</v>
      </c>
      <c r="I22" s="232">
        <v>227500</v>
      </c>
      <c r="J22" s="152" t="s">
        <v>121</v>
      </c>
      <c r="K22" s="154">
        <v>3094250</v>
      </c>
      <c r="L22" s="235">
        <v>0</v>
      </c>
      <c r="M22" s="224">
        <v>0</v>
      </c>
      <c r="N22" s="223">
        <v>1</v>
      </c>
      <c r="O22" s="223">
        <v>240000</v>
      </c>
      <c r="P22" s="235">
        <v>3</v>
      </c>
      <c r="Q22" s="244">
        <v>922882</v>
      </c>
      <c r="R22" s="148">
        <v>23</v>
      </c>
      <c r="S22" s="245">
        <v>6905000</v>
      </c>
      <c r="T22" s="235">
        <v>0</v>
      </c>
      <c r="U22" s="244">
        <v>0</v>
      </c>
      <c r="V22" s="246">
        <v>0</v>
      </c>
      <c r="W22" s="247">
        <v>0</v>
      </c>
      <c r="X22" s="235">
        <v>5</v>
      </c>
      <c r="Y22" s="248">
        <v>1201100</v>
      </c>
      <c r="Z22" s="234">
        <v>1</v>
      </c>
      <c r="AA22" s="249">
        <v>245000</v>
      </c>
      <c r="AB22" s="235">
        <v>33</v>
      </c>
      <c r="AC22" s="248">
        <v>8489708</v>
      </c>
      <c r="AD22" s="166" t="s">
        <v>122</v>
      </c>
      <c r="AE22" s="165">
        <f>AG22</f>
        <v>21853940</v>
      </c>
      <c r="AF22" s="307">
        <f>+H22+F22+34+L22+N22+P22+R22+T22+V22+X22+Z22+AB22</f>
        <v>103</v>
      </c>
      <c r="AG22" s="306">
        <f>AC22+AA22+Y22+W22+U22+S22+Q22+O22+M22+K22+I22+G22</f>
        <v>21853940</v>
      </c>
      <c r="AH22" s="155">
        <v>46</v>
      </c>
      <c r="AI22" s="304"/>
      <c r="AJ22" s="329">
        <v>428</v>
      </c>
      <c r="AK22" s="329">
        <v>46</v>
      </c>
      <c r="AL22" s="329">
        <v>395</v>
      </c>
      <c r="AM22" s="329">
        <v>46</v>
      </c>
      <c r="AN22" s="329">
        <f t="shared" si="0"/>
        <v>33</v>
      </c>
      <c r="AO22" s="329">
        <f t="shared" si="0"/>
        <v>0</v>
      </c>
      <c r="AP22" s="335">
        <v>3</v>
      </c>
      <c r="AQ22" s="329"/>
    </row>
    <row r="23" spans="1:43" ht="30" customHeight="1">
      <c r="A23" s="38" t="s">
        <v>28</v>
      </c>
      <c r="B23" s="197">
        <v>179</v>
      </c>
      <c r="C23" s="202">
        <v>167</v>
      </c>
      <c r="D23" s="142">
        <f t="shared" si="2"/>
        <v>12</v>
      </c>
      <c r="E23" s="146">
        <v>33709000</v>
      </c>
      <c r="F23" s="57">
        <v>21</v>
      </c>
      <c r="G23" s="22">
        <v>2380995</v>
      </c>
      <c r="H23" s="221">
        <v>1</v>
      </c>
      <c r="I23" s="232">
        <v>225330</v>
      </c>
      <c r="J23" s="152">
        <v>0</v>
      </c>
      <c r="K23" s="154">
        <v>0</v>
      </c>
      <c r="L23" s="235">
        <v>0</v>
      </c>
      <c r="M23" s="224">
        <v>0</v>
      </c>
      <c r="N23" s="223">
        <v>0</v>
      </c>
      <c r="O23" s="223">
        <v>0</v>
      </c>
      <c r="P23" s="235">
        <v>26</v>
      </c>
      <c r="Q23" s="244">
        <v>5759710</v>
      </c>
      <c r="R23" s="148">
        <v>0</v>
      </c>
      <c r="S23" s="245">
        <v>0</v>
      </c>
      <c r="T23" s="235">
        <v>0</v>
      </c>
      <c r="U23" s="244">
        <v>0</v>
      </c>
      <c r="V23" s="246">
        <v>0</v>
      </c>
      <c r="W23" s="247">
        <v>0</v>
      </c>
      <c r="X23" s="235">
        <v>39</v>
      </c>
      <c r="Y23" s="248">
        <v>14332777</v>
      </c>
      <c r="Z23" s="234">
        <v>0</v>
      </c>
      <c r="AA23" s="249">
        <v>0</v>
      </c>
      <c r="AB23" s="235">
        <v>0</v>
      </c>
      <c r="AC23" s="248">
        <v>0</v>
      </c>
      <c r="AD23" s="162">
        <f>L23+J23+H23+F23+N23+P23+R23+X23</f>
        <v>87</v>
      </c>
      <c r="AE23" s="165">
        <f aca="true" t="shared" si="3" ref="AE23:AE29">AG23</f>
        <v>22698812</v>
      </c>
      <c r="AF23" s="307">
        <f>+H23+F23+J23+L23+N23+P23+R23+T23+V23+X23+Z23+AB23</f>
        <v>87</v>
      </c>
      <c r="AG23" s="306">
        <f>AC23+AA23+Y23+W23+U23+S23+Q23+O23+M23+K23+I23+G23</f>
        <v>22698812</v>
      </c>
      <c r="AH23" s="155"/>
      <c r="AI23" s="304"/>
      <c r="AJ23" s="330">
        <v>179</v>
      </c>
      <c r="AK23" s="330"/>
      <c r="AL23" s="333">
        <f>C23</f>
        <v>167</v>
      </c>
      <c r="AM23" s="330"/>
      <c r="AN23" s="329">
        <f t="shared" si="0"/>
        <v>12</v>
      </c>
      <c r="AO23" s="329">
        <f t="shared" si="0"/>
        <v>0</v>
      </c>
      <c r="AP23" s="335">
        <v>26</v>
      </c>
      <c r="AQ23" s="330"/>
    </row>
    <row r="24" spans="1:43" ht="30" customHeight="1">
      <c r="A24" s="38" t="s">
        <v>29</v>
      </c>
      <c r="B24" s="197">
        <v>413</v>
      </c>
      <c r="C24" s="202">
        <v>370</v>
      </c>
      <c r="D24" s="142">
        <f t="shared" si="2"/>
        <v>43</v>
      </c>
      <c r="E24" s="146">
        <v>89263895</v>
      </c>
      <c r="F24" s="57">
        <v>2</v>
      </c>
      <c r="G24" s="22">
        <v>5062105</v>
      </c>
      <c r="H24" s="221">
        <v>6</v>
      </c>
      <c r="I24" s="232">
        <v>2541315</v>
      </c>
      <c r="J24" s="152">
        <v>12</v>
      </c>
      <c r="K24" s="154">
        <v>2249000</v>
      </c>
      <c r="L24" s="235">
        <v>0</v>
      </c>
      <c r="M24" s="224">
        <v>0</v>
      </c>
      <c r="N24" s="223">
        <v>43</v>
      </c>
      <c r="O24" s="223">
        <v>7623000</v>
      </c>
      <c r="P24" s="235">
        <v>13</v>
      </c>
      <c r="Q24" s="244">
        <v>3063930</v>
      </c>
      <c r="R24" s="148">
        <v>4</v>
      </c>
      <c r="S24" s="245">
        <v>1389000</v>
      </c>
      <c r="T24" s="235">
        <v>7</v>
      </c>
      <c r="U24" s="244">
        <v>2406000</v>
      </c>
      <c r="V24" s="246">
        <v>9</v>
      </c>
      <c r="W24" s="247">
        <v>2149635</v>
      </c>
      <c r="X24" s="235">
        <v>90</v>
      </c>
      <c r="Y24" s="248">
        <v>26744299</v>
      </c>
      <c r="Z24" s="234">
        <v>0</v>
      </c>
      <c r="AA24" s="249">
        <v>0</v>
      </c>
      <c r="AB24" s="235">
        <v>10</v>
      </c>
      <c r="AC24" s="248">
        <v>2793000</v>
      </c>
      <c r="AD24" s="162">
        <f>AF24</f>
        <v>196</v>
      </c>
      <c r="AE24" s="165">
        <f t="shared" si="3"/>
        <v>56021284</v>
      </c>
      <c r="AF24" s="307">
        <f>+H24+F24+J24+L24+N24+P24+R24+T24+V24+X24+Z24+AB24</f>
        <v>196</v>
      </c>
      <c r="AG24" s="306">
        <f>AC24+AA24+Y24+W24+U24+S24+Q24+O24+M24+K24+I24+G24</f>
        <v>56021284</v>
      </c>
      <c r="AH24" s="155"/>
      <c r="AI24" s="304"/>
      <c r="AJ24" s="330">
        <v>413</v>
      </c>
      <c r="AK24" s="330"/>
      <c r="AL24" s="333">
        <f>C24</f>
        <v>370</v>
      </c>
      <c r="AM24" s="330"/>
      <c r="AN24" s="329">
        <f t="shared" si="0"/>
        <v>43</v>
      </c>
      <c r="AO24" s="329">
        <f t="shared" si="0"/>
        <v>0</v>
      </c>
      <c r="AP24" s="334">
        <v>13</v>
      </c>
      <c r="AQ24" s="330"/>
    </row>
    <row r="25" spans="1:43" ht="30" customHeight="1">
      <c r="A25" s="38" t="s">
        <v>30</v>
      </c>
      <c r="B25" s="197" t="s">
        <v>90</v>
      </c>
      <c r="C25" s="198" t="s">
        <v>91</v>
      </c>
      <c r="D25" s="142">
        <v>0</v>
      </c>
      <c r="E25" s="146">
        <v>203628220.23</v>
      </c>
      <c r="F25" s="57" t="s">
        <v>123</v>
      </c>
      <c r="G25" s="22">
        <v>1190148.5</v>
      </c>
      <c r="H25" s="221" t="s">
        <v>124</v>
      </c>
      <c r="I25" s="232">
        <v>1052722.78</v>
      </c>
      <c r="J25" s="152" t="s">
        <v>125</v>
      </c>
      <c r="K25" s="154">
        <v>12589207.639999986</v>
      </c>
      <c r="L25" s="228" t="s">
        <v>70</v>
      </c>
      <c r="M25" s="218" t="s">
        <v>70</v>
      </c>
      <c r="N25" s="223" t="s">
        <v>70</v>
      </c>
      <c r="O25" s="223" t="s">
        <v>70</v>
      </c>
      <c r="P25" s="232" t="s">
        <v>70</v>
      </c>
      <c r="Q25" s="232" t="s">
        <v>70</v>
      </c>
      <c r="R25" s="154" t="s">
        <v>70</v>
      </c>
      <c r="S25" s="223" t="s">
        <v>70</v>
      </c>
      <c r="T25" s="232" t="s">
        <v>70</v>
      </c>
      <c r="U25" s="232" t="s">
        <v>70</v>
      </c>
      <c r="V25" s="154" t="s">
        <v>70</v>
      </c>
      <c r="W25" s="154" t="s">
        <v>70</v>
      </c>
      <c r="X25" s="232" t="s">
        <v>70</v>
      </c>
      <c r="Y25" s="232" t="s">
        <v>70</v>
      </c>
      <c r="Z25" s="252" t="s">
        <v>70</v>
      </c>
      <c r="AA25" s="252" t="s">
        <v>70</v>
      </c>
      <c r="AB25" s="232" t="s">
        <v>70</v>
      </c>
      <c r="AC25" s="232" t="s">
        <v>70</v>
      </c>
      <c r="AD25" s="166" t="s">
        <v>126</v>
      </c>
      <c r="AE25" s="165">
        <f t="shared" si="3"/>
        <v>14832078.919999985</v>
      </c>
      <c r="AF25" s="307">
        <f>7+5+63</f>
        <v>75</v>
      </c>
      <c r="AG25" s="306">
        <f>K25+I25+G25</f>
        <v>14832078.919999985</v>
      </c>
      <c r="AH25" s="155">
        <v>3</v>
      </c>
      <c r="AI25" s="304"/>
      <c r="AJ25" s="330">
        <v>720</v>
      </c>
      <c r="AK25" s="330">
        <v>3</v>
      </c>
      <c r="AL25" s="330">
        <v>720</v>
      </c>
      <c r="AM25" s="330">
        <v>3</v>
      </c>
      <c r="AN25" s="329">
        <f t="shared" si="0"/>
        <v>0</v>
      </c>
      <c r="AO25" s="329">
        <f t="shared" si="0"/>
        <v>0</v>
      </c>
      <c r="AP25" s="335"/>
      <c r="AQ25" s="330"/>
    </row>
    <row r="26" spans="1:43" ht="30" customHeight="1">
      <c r="A26" s="38" t="s">
        <v>15</v>
      </c>
      <c r="B26" s="197" t="s">
        <v>110</v>
      </c>
      <c r="C26" s="198" t="s">
        <v>114</v>
      </c>
      <c r="D26" s="142">
        <v>0</v>
      </c>
      <c r="E26" s="146">
        <v>746602530</v>
      </c>
      <c r="F26" s="152">
        <v>0</v>
      </c>
      <c r="G26" s="154">
        <v>0</v>
      </c>
      <c r="H26" s="221">
        <v>0</v>
      </c>
      <c r="I26" s="232">
        <v>0</v>
      </c>
      <c r="J26" s="152">
        <v>0</v>
      </c>
      <c r="K26" s="154">
        <v>0</v>
      </c>
      <c r="L26" s="228">
        <v>117</v>
      </c>
      <c r="M26" s="218">
        <v>28779671</v>
      </c>
      <c r="N26" s="223" t="s">
        <v>70</v>
      </c>
      <c r="O26" s="223" t="s">
        <v>70</v>
      </c>
      <c r="P26" s="232" t="s">
        <v>70</v>
      </c>
      <c r="Q26" s="232" t="s">
        <v>70</v>
      </c>
      <c r="R26" s="154" t="s">
        <v>70</v>
      </c>
      <c r="S26" s="223" t="s">
        <v>70</v>
      </c>
      <c r="T26" s="232" t="s">
        <v>70</v>
      </c>
      <c r="U26" s="232" t="s">
        <v>70</v>
      </c>
      <c r="V26" s="154" t="s">
        <v>70</v>
      </c>
      <c r="W26" s="154" t="s">
        <v>70</v>
      </c>
      <c r="X26" s="232" t="s">
        <v>70</v>
      </c>
      <c r="Y26" s="232" t="s">
        <v>70</v>
      </c>
      <c r="Z26" s="252" t="s">
        <v>70</v>
      </c>
      <c r="AA26" s="252" t="s">
        <v>70</v>
      </c>
      <c r="AB26" s="232" t="s">
        <v>70</v>
      </c>
      <c r="AC26" s="232" t="s">
        <v>70</v>
      </c>
      <c r="AD26" s="162">
        <f>L26+J26+H26+F26</f>
        <v>117</v>
      </c>
      <c r="AE26" s="165">
        <f t="shared" si="3"/>
        <v>28779671</v>
      </c>
      <c r="AF26" s="307">
        <f>F26+H26+J26+L26</f>
        <v>117</v>
      </c>
      <c r="AG26" s="306">
        <f>M26</f>
        <v>28779671</v>
      </c>
      <c r="AH26" s="155"/>
      <c r="AI26" s="304"/>
      <c r="AJ26" s="329">
        <v>1832</v>
      </c>
      <c r="AK26" s="329"/>
      <c r="AL26" s="333">
        <v>1832</v>
      </c>
      <c r="AM26" s="329"/>
      <c r="AN26" s="329">
        <v>0</v>
      </c>
      <c r="AO26" s="329">
        <f t="shared" si="0"/>
        <v>0</v>
      </c>
      <c r="AP26" s="335"/>
      <c r="AQ26" s="329"/>
    </row>
    <row r="27" spans="1:43" ht="30" customHeight="1">
      <c r="A27" s="36" t="s">
        <v>16</v>
      </c>
      <c r="B27" s="197">
        <v>35</v>
      </c>
      <c r="C27" s="202">
        <v>30</v>
      </c>
      <c r="D27" s="140" t="s">
        <v>67</v>
      </c>
      <c r="E27" s="146">
        <v>22327763.22</v>
      </c>
      <c r="F27" s="57">
        <v>0</v>
      </c>
      <c r="G27" s="22">
        <v>0</v>
      </c>
      <c r="H27" s="221">
        <v>5</v>
      </c>
      <c r="I27" s="232">
        <v>3833899</v>
      </c>
      <c r="J27" s="152">
        <v>0</v>
      </c>
      <c r="K27" s="154">
        <v>0</v>
      </c>
      <c r="L27" s="235">
        <v>0</v>
      </c>
      <c r="M27" s="224">
        <v>0</v>
      </c>
      <c r="N27" s="223" t="s">
        <v>67</v>
      </c>
      <c r="O27" s="223" t="s">
        <v>67</v>
      </c>
      <c r="P27" s="240" t="s">
        <v>67</v>
      </c>
      <c r="Q27" s="253" t="s">
        <v>67</v>
      </c>
      <c r="R27" s="239" t="s">
        <v>67</v>
      </c>
      <c r="S27" s="239" t="s">
        <v>67</v>
      </c>
      <c r="T27" s="240" t="s">
        <v>67</v>
      </c>
      <c r="U27" s="253" t="s">
        <v>67</v>
      </c>
      <c r="V27" s="239" t="s">
        <v>67</v>
      </c>
      <c r="W27" s="247">
        <v>0</v>
      </c>
      <c r="X27" s="240" t="s">
        <v>67</v>
      </c>
      <c r="Y27" s="240" t="s">
        <v>67</v>
      </c>
      <c r="Z27" s="242" t="s">
        <v>67</v>
      </c>
      <c r="AA27" s="242" t="s">
        <v>67</v>
      </c>
      <c r="AB27" s="240" t="s">
        <v>67</v>
      </c>
      <c r="AC27" s="240" t="s">
        <v>67</v>
      </c>
      <c r="AD27" s="162">
        <f>L27+J27+H27+F27</f>
        <v>5</v>
      </c>
      <c r="AE27" s="165">
        <f t="shared" si="3"/>
        <v>3833899</v>
      </c>
      <c r="AF27" s="307">
        <f>H27</f>
        <v>5</v>
      </c>
      <c r="AG27" s="306">
        <f>I27</f>
        <v>3833899</v>
      </c>
      <c r="AH27" s="155"/>
      <c r="AI27" s="304" t="s">
        <v>99</v>
      </c>
      <c r="AJ27" s="330">
        <v>35</v>
      </c>
      <c r="AK27" s="330"/>
      <c r="AL27" s="333">
        <f>C27</f>
        <v>30</v>
      </c>
      <c r="AM27" s="330"/>
      <c r="AN27" s="329">
        <f t="shared" si="0"/>
        <v>5</v>
      </c>
      <c r="AO27" s="329">
        <f t="shared" si="0"/>
        <v>0</v>
      </c>
      <c r="AP27" s="335"/>
      <c r="AQ27" s="330"/>
    </row>
    <row r="28" spans="1:43" ht="30" customHeight="1">
      <c r="A28" s="39" t="s">
        <v>17</v>
      </c>
      <c r="B28" s="197" t="s">
        <v>51</v>
      </c>
      <c r="C28" s="198" t="s">
        <v>127</v>
      </c>
      <c r="D28" s="138" t="s">
        <v>143</v>
      </c>
      <c r="E28" s="146">
        <v>74403859</v>
      </c>
      <c r="F28" s="57">
        <v>17</v>
      </c>
      <c r="G28" s="22">
        <v>2137500</v>
      </c>
      <c r="H28" s="221">
        <v>12</v>
      </c>
      <c r="I28" s="232">
        <v>1697000</v>
      </c>
      <c r="J28" s="152">
        <v>18</v>
      </c>
      <c r="K28" s="154">
        <v>7803500</v>
      </c>
      <c r="L28" s="235">
        <v>0</v>
      </c>
      <c r="M28" s="224">
        <v>0</v>
      </c>
      <c r="N28" s="223">
        <v>22</v>
      </c>
      <c r="O28" s="223">
        <v>2814650</v>
      </c>
      <c r="P28" s="240">
        <v>5</v>
      </c>
      <c r="Q28" s="244">
        <v>656484</v>
      </c>
      <c r="R28" s="239">
        <v>4</v>
      </c>
      <c r="S28" s="245">
        <v>506000</v>
      </c>
      <c r="T28" s="240">
        <v>62</v>
      </c>
      <c r="U28" s="244">
        <v>8380000</v>
      </c>
      <c r="V28" s="239">
        <v>19</v>
      </c>
      <c r="W28" s="247">
        <v>1152500</v>
      </c>
      <c r="X28" s="240">
        <v>34</v>
      </c>
      <c r="Y28" s="248">
        <v>2562000</v>
      </c>
      <c r="Z28" s="242">
        <v>6</v>
      </c>
      <c r="AA28" s="249">
        <v>4330700</v>
      </c>
      <c r="AB28" s="240">
        <v>67</v>
      </c>
      <c r="AC28" s="248">
        <v>5188000</v>
      </c>
      <c r="AD28" s="254" t="s">
        <v>128</v>
      </c>
      <c r="AE28" s="165">
        <f t="shared" si="3"/>
        <v>37228334</v>
      </c>
      <c r="AF28" s="307">
        <f>+H28+F28+J28+L28+N28+P28+R28+T28+V28+X28+Z28+AB28</f>
        <v>266</v>
      </c>
      <c r="AG28" s="306">
        <f>AC28+AA28+Y28+W28+U28+S28+Q28+O28+M28+K28+I28+G28</f>
        <v>37228334</v>
      </c>
      <c r="AH28" s="155">
        <v>26</v>
      </c>
      <c r="AI28" s="304"/>
      <c r="AJ28" s="330">
        <v>743</v>
      </c>
      <c r="AK28" s="330">
        <v>26</v>
      </c>
      <c r="AL28" s="330">
        <v>582</v>
      </c>
      <c r="AM28" s="330">
        <v>26</v>
      </c>
      <c r="AN28" s="329">
        <f t="shared" si="0"/>
        <v>161</v>
      </c>
      <c r="AO28" s="329">
        <f t="shared" si="0"/>
        <v>0</v>
      </c>
      <c r="AP28" s="335">
        <v>5</v>
      </c>
      <c r="AQ28" s="330"/>
    </row>
    <row r="29" spans="1:43" ht="30" customHeight="1">
      <c r="A29" s="40" t="s">
        <v>18</v>
      </c>
      <c r="B29" s="197" t="s">
        <v>96</v>
      </c>
      <c r="C29" s="198" t="s">
        <v>129</v>
      </c>
      <c r="D29" s="142" t="s">
        <v>144</v>
      </c>
      <c r="E29" s="146">
        <v>265685218.61</v>
      </c>
      <c r="F29" s="158">
        <v>21</v>
      </c>
      <c r="G29" s="159">
        <v>5437888</v>
      </c>
      <c r="H29" s="221">
        <v>86</v>
      </c>
      <c r="I29" s="232">
        <v>21159303.000000015</v>
      </c>
      <c r="J29" s="255">
        <v>128</v>
      </c>
      <c r="K29" s="252">
        <v>33860696</v>
      </c>
      <c r="L29" s="235">
        <v>63</v>
      </c>
      <c r="M29" s="224">
        <v>17222865</v>
      </c>
      <c r="N29" s="256">
        <v>65</v>
      </c>
      <c r="O29" s="256">
        <v>20384823.47999999</v>
      </c>
      <c r="P29" s="235">
        <v>31</v>
      </c>
      <c r="Q29" s="244">
        <v>10508636.77000001</v>
      </c>
      <c r="R29" s="148">
        <v>8</v>
      </c>
      <c r="S29" s="245">
        <v>1122277.3899999857</v>
      </c>
      <c r="T29" s="235">
        <v>39</v>
      </c>
      <c r="U29" s="244">
        <v>14663960</v>
      </c>
      <c r="V29" s="246">
        <v>9</v>
      </c>
      <c r="W29" s="247">
        <v>3323069.6100000143</v>
      </c>
      <c r="X29" s="257">
        <v>23</v>
      </c>
      <c r="Y29" s="248">
        <v>7281880.389999986</v>
      </c>
      <c r="Z29" s="258">
        <v>6</v>
      </c>
      <c r="AA29" s="249">
        <v>1940694.6100000143</v>
      </c>
      <c r="AB29" s="257">
        <v>2</v>
      </c>
      <c r="AC29" s="248">
        <v>825446</v>
      </c>
      <c r="AD29" s="254" t="s">
        <v>130</v>
      </c>
      <c r="AE29" s="165">
        <f t="shared" si="3"/>
        <v>137731540.25</v>
      </c>
      <c r="AF29" s="307">
        <f>+H29+F29+J29+L29+N29+P29+R29+T29+V29+X29+Z29+AB29</f>
        <v>481</v>
      </c>
      <c r="AG29" s="306">
        <f>AC29+AA29+Y29+W29+U29+S29+Q29+O29+M29+K29+I29+G29</f>
        <v>137731540.25</v>
      </c>
      <c r="AH29" s="155">
        <v>1</v>
      </c>
      <c r="AI29" s="304"/>
      <c r="AJ29" s="336">
        <v>1044</v>
      </c>
      <c r="AK29" s="336">
        <v>1</v>
      </c>
      <c r="AL29" s="336">
        <v>999</v>
      </c>
      <c r="AM29" s="336">
        <v>1</v>
      </c>
      <c r="AN29" s="329">
        <f t="shared" si="0"/>
        <v>45</v>
      </c>
      <c r="AO29" s="329">
        <f t="shared" si="0"/>
        <v>0</v>
      </c>
      <c r="AP29" s="335">
        <v>31</v>
      </c>
      <c r="AQ29" s="336"/>
    </row>
    <row r="30" spans="1:55" s="46" customFormat="1" ht="25.5">
      <c r="A30" s="97" t="s">
        <v>61</v>
      </c>
      <c r="B30" s="131" t="s">
        <v>111</v>
      </c>
      <c r="C30" s="130" t="s">
        <v>115</v>
      </c>
      <c r="D30" s="130" t="s">
        <v>116</v>
      </c>
      <c r="E30" s="98">
        <f>E29+E28+E27+E26+E25+E24+E23+E22+E21+E20+E19+E18+E17+E16+E15+E14+E12+E11+((E13+E10+E9+E8+E7+E6+E5)*1.5)+(E4*2)</f>
        <v>4663177701.087134</v>
      </c>
      <c r="F30" s="100" t="s">
        <v>131</v>
      </c>
      <c r="G30" s="98">
        <f>G29+G28+G27+G26+G25+G24+G23+G22+G21+G20+G18+G14+G12+G11+(G7*1.5)</f>
        <v>24631317.050000004</v>
      </c>
      <c r="H30" s="108" t="s">
        <v>132</v>
      </c>
      <c r="I30" s="98">
        <f>I29+I28+I27+I26+I25+I24+I23+I22+I21+I20+I18+I14+I12+I11+(I7*1.5)</f>
        <v>38495069.780000016</v>
      </c>
      <c r="J30" s="259" t="s">
        <v>133</v>
      </c>
      <c r="K30" s="98">
        <f>K29+K28+K27+K26+K25+K24+K23+K22+K21+K20+K18+K14+K12+K11+(K7*1.5)</f>
        <v>66282653.639999986</v>
      </c>
      <c r="L30" s="259" t="s">
        <v>134</v>
      </c>
      <c r="M30" s="100">
        <f>M29+M28+M27+M26+M24+M23+M22+M21+M20+M18+M14+M12+M11+(M7*1.5)</f>
        <v>65934194.69</v>
      </c>
      <c r="N30" s="259" t="s">
        <v>135</v>
      </c>
      <c r="O30" s="98">
        <f>O29+O28+0+0+0+O24+O23+O22+O21+O20+0+O18+0+0+0+O14+0+O12+O11</f>
        <v>34232532.109999985</v>
      </c>
      <c r="P30" s="259" t="s">
        <v>103</v>
      </c>
      <c r="Q30" s="98">
        <f>Q29+Q28+0+0+0+Q24+Q23+Q22+Q21+Q20+0+Q18+0+0+0+Q14+0+Q12+Q11</f>
        <v>25519642.77000001</v>
      </c>
      <c r="R30" s="259" t="s">
        <v>136</v>
      </c>
      <c r="S30" s="98">
        <f>S29+S28+0+0+0+S24+S23+S22+S21+S20+0+S18+0+0+0+S14+0+S12+S11</f>
        <v>9922277.389999986</v>
      </c>
      <c r="T30" s="259" t="s">
        <v>137</v>
      </c>
      <c r="U30" s="98">
        <f>U29+U28+0+0+0+U24+U23+U22+U21+U20+0+U18+0+0+0+U14+0+U12+U11</f>
        <v>34877210</v>
      </c>
      <c r="V30" s="259" t="s">
        <v>138</v>
      </c>
      <c r="W30" s="98">
        <f>W29+W28+0+0+0+W24+W23+W22+W21+W20+0+W18+0+0+0+W14+0+W12+W11</f>
        <v>22680283.610000014</v>
      </c>
      <c r="X30" s="259" t="s">
        <v>138</v>
      </c>
      <c r="Y30" s="98">
        <f>Y29+Y28+0+0+0+Y24+Y23+Y22+Y21+Y20+0+Y18+0+0+0+Y14+0+Y12+Y11</f>
        <v>96524206.88</v>
      </c>
      <c r="Z30" s="259" t="s">
        <v>139</v>
      </c>
      <c r="AA30" s="98">
        <f>AA29+AA28+0+0+0+AA24+AA23+AA22+AA21+AA20+0+AA18+0+0+0+AA14+0+AA12+AA11</f>
        <v>16379394.610000014</v>
      </c>
      <c r="AB30" s="259" t="s">
        <v>140</v>
      </c>
      <c r="AC30" s="98">
        <f>AC29+AC28+0+0+0+AC24+AC23+0+AC21+AC20+AC22+AC18+0+0+0+AC14+0+AC12+AC11</f>
        <v>17296154</v>
      </c>
      <c r="AD30" s="167" t="s">
        <v>112</v>
      </c>
      <c r="AE30" s="168">
        <f>AE29+AE28+AE27+AE26+AE25+AE24+AE23+AE22+AE21+AE20+AE18+AE14+AE12+AE11+(AE7*1.5)</f>
        <v>452774936.53</v>
      </c>
      <c r="AF30" s="188">
        <f>SUM(AF3:AF29)</f>
        <v>1729</v>
      </c>
      <c r="AG30" s="327">
        <f>AG29+AG28+AG27+AG26+AG25+AG24+AG23+AG22+AG21+AG20+AG18+AG14+AG12+AG11+AG7</f>
        <v>452774936.53</v>
      </c>
      <c r="AH30" s="188">
        <f>SUM(T1:T29)</f>
        <v>127</v>
      </c>
      <c r="AI30" s="310"/>
      <c r="AJ30" s="337">
        <f aca="true" t="shared" si="4" ref="AJ30:AQ30">SUM(AJ4:AJ29)</f>
        <v>17497</v>
      </c>
      <c r="AK30" s="337">
        <f t="shared" si="4"/>
        <v>588</v>
      </c>
      <c r="AL30" s="337">
        <f>SUM(AL4:AL29)</f>
        <v>16862</v>
      </c>
      <c r="AM30" s="337">
        <f>SUM(AM4:AM29)</f>
        <v>576</v>
      </c>
      <c r="AN30" s="337">
        <f>SUM(AN4:AN29)</f>
        <v>635</v>
      </c>
      <c r="AO30" s="337">
        <f>SUM(AO4:AO29)</f>
        <v>12</v>
      </c>
      <c r="AP30" s="337">
        <f t="shared" si="4"/>
        <v>86</v>
      </c>
      <c r="AQ30" s="337">
        <f t="shared" si="4"/>
        <v>0</v>
      </c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</row>
    <row r="31" spans="1:40" s="314" customFormat="1" ht="21" customHeight="1">
      <c r="A31" s="320"/>
      <c r="F31" s="321">
        <f>F7+F11+F12+F14+F18+F20+F21+F22+F23+F24+7+F26+F27+F28+F29</f>
        <v>90</v>
      </c>
      <c r="G31" s="322"/>
      <c r="H31" s="321">
        <f>H11+H12+H14+H18+H20+H21+H22+H23+H24+5+H26+H27+H28+H29</f>
        <v>142</v>
      </c>
      <c r="I31" s="322"/>
      <c r="J31" s="321">
        <f>J11+J12+J14+J18+J20+J21+34+J23+J24+63+J26+J27+J28+J29</f>
        <v>271</v>
      </c>
      <c r="K31" s="322"/>
      <c r="L31" s="321">
        <f>L7+L11+L12+L14+L18+L20+L21+L22+L23+L24+L26+L27+L28+L29</f>
        <v>313</v>
      </c>
      <c r="M31" s="323"/>
      <c r="N31" s="324">
        <f>N11+N12+N14+N18+N20+N21+N22+N23+N24+N28+N29</f>
        <v>138</v>
      </c>
      <c r="O31" s="324" t="s">
        <v>74</v>
      </c>
      <c r="P31" s="324">
        <f>P11+P12+P14+P18+P20+P21+P22+P23+P24+P28+P29</f>
        <v>86</v>
      </c>
      <c r="R31" s="324">
        <f>R11+R12+R14+R18+R20+R21+R22+R23+R24+R28+R29</f>
        <v>39</v>
      </c>
      <c r="S31" s="215"/>
      <c r="T31" s="324">
        <f>T11+T12+T14+T18+T20+T21+T22+T23+T24+T28+T29</f>
        <v>127</v>
      </c>
      <c r="V31" s="324">
        <f>V11+V12+V14+V18+V20+V21+V22+V23+V24+V28+V29</f>
        <v>62</v>
      </c>
      <c r="W31" s="325"/>
      <c r="X31" s="324">
        <f>X11+X12+X14+X18+X20+X21+X22+X23+X24+X28+X29</f>
        <v>321</v>
      </c>
      <c r="Y31" s="325"/>
      <c r="Z31" s="324">
        <f>Z11+Z12+Z14+Z18+Z20+Z21+Z22+Z23+Z24+Z28+Z29</f>
        <v>28</v>
      </c>
      <c r="AB31" s="324">
        <f>AB11+AB12+AB14+AB18+AB20+AB21+AB22+AB23+AB24+AB28+AB29</f>
        <v>112</v>
      </c>
      <c r="AD31" s="326">
        <f>SUM(F31:AC31)</f>
        <v>1729</v>
      </c>
      <c r="AF31" s="319" t="s">
        <v>74</v>
      </c>
      <c r="AN31" s="315">
        <f>AJ30-AL30</f>
        <v>635</v>
      </c>
    </row>
    <row r="32" spans="1:16" ht="19.5">
      <c r="A32" s="371" t="s">
        <v>108</v>
      </c>
      <c r="B32" s="371"/>
      <c r="C32" s="371"/>
      <c r="D32" s="371"/>
      <c r="E32" s="371"/>
      <c r="F32" s="371"/>
      <c r="G32" s="371"/>
      <c r="H32" s="210"/>
      <c r="I32" s="211"/>
      <c r="J32" s="210"/>
      <c r="K32" s="211"/>
      <c r="L32" s="211"/>
      <c r="M32" s="212"/>
      <c r="P32" s="214">
        <v>31</v>
      </c>
    </row>
    <row r="33" spans="1:55" s="1" customFormat="1" ht="28.5" customHeight="1">
      <c r="A33" s="296"/>
      <c r="B33" s="297"/>
      <c r="C33" s="297"/>
      <c r="D33" s="298"/>
      <c r="E33" s="299"/>
      <c r="F33" s="297"/>
      <c r="G33" s="300"/>
      <c r="H33" s="365" t="s">
        <v>169</v>
      </c>
      <c r="I33" s="369"/>
      <c r="J33" s="365" t="s">
        <v>170</v>
      </c>
      <c r="K33" s="369"/>
      <c r="L33" s="365" t="s">
        <v>171</v>
      </c>
      <c r="M33" s="369"/>
      <c r="N33" s="365" t="s">
        <v>172</v>
      </c>
      <c r="O33" s="369"/>
      <c r="P33" s="365" t="s">
        <v>173</v>
      </c>
      <c r="Q33" s="369"/>
      <c r="R33" s="365" t="s">
        <v>174</v>
      </c>
      <c r="S33" s="369"/>
      <c r="T33" s="365" t="s">
        <v>175</v>
      </c>
      <c r="U33" s="369"/>
      <c r="V33" s="365" t="s">
        <v>176</v>
      </c>
      <c r="W33" s="369"/>
      <c r="X33" s="365" t="s">
        <v>177</v>
      </c>
      <c r="Y33" s="369"/>
      <c r="Z33" s="365" t="s">
        <v>178</v>
      </c>
      <c r="AA33" s="369"/>
      <c r="AB33" s="365" t="s">
        <v>179</v>
      </c>
      <c r="AC33" s="369"/>
      <c r="AD33" s="365" t="s">
        <v>180</v>
      </c>
      <c r="AE33" s="366"/>
      <c r="AF33" s="286"/>
      <c r="AG33" s="301"/>
      <c r="AH33" s="305"/>
      <c r="AI33" s="305"/>
      <c r="AJ33" s="316"/>
      <c r="AK33" s="316"/>
      <c r="AL33" s="316"/>
      <c r="AM33" s="316"/>
      <c r="AN33" s="316"/>
      <c r="AO33" s="316"/>
      <c r="AP33" s="316"/>
      <c r="AQ33" s="316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</row>
    <row r="34" spans="1:55" s="1" customFormat="1" ht="78">
      <c r="A34" s="291" t="s">
        <v>1</v>
      </c>
      <c r="B34" s="292" t="s">
        <v>2</v>
      </c>
      <c r="C34" s="292" t="s">
        <v>59</v>
      </c>
      <c r="D34" s="293" t="s">
        <v>60</v>
      </c>
      <c r="E34" s="294" t="s">
        <v>71</v>
      </c>
      <c r="F34" s="292" t="s">
        <v>84</v>
      </c>
      <c r="G34" s="295" t="s">
        <v>100</v>
      </c>
      <c r="H34" s="55" t="s">
        <v>4</v>
      </c>
      <c r="I34" s="7" t="s">
        <v>5</v>
      </c>
      <c r="J34" s="55" t="s">
        <v>4</v>
      </c>
      <c r="K34" s="7" t="s">
        <v>5</v>
      </c>
      <c r="L34" s="55" t="s">
        <v>4</v>
      </c>
      <c r="M34" s="7" t="s">
        <v>5</v>
      </c>
      <c r="N34" s="55" t="s">
        <v>4</v>
      </c>
      <c r="O34" s="7" t="s">
        <v>5</v>
      </c>
      <c r="P34" s="55" t="s">
        <v>4</v>
      </c>
      <c r="Q34" s="7" t="s">
        <v>5</v>
      </c>
      <c r="R34" s="55" t="s">
        <v>4</v>
      </c>
      <c r="S34" s="7" t="s">
        <v>5</v>
      </c>
      <c r="T34" s="55" t="s">
        <v>4</v>
      </c>
      <c r="U34" s="7" t="s">
        <v>5</v>
      </c>
      <c r="V34" s="55" t="s">
        <v>4</v>
      </c>
      <c r="W34" s="7" t="s">
        <v>5</v>
      </c>
      <c r="X34" s="55" t="s">
        <v>4</v>
      </c>
      <c r="Y34" s="7" t="s">
        <v>5</v>
      </c>
      <c r="Z34" s="55" t="s">
        <v>4</v>
      </c>
      <c r="AA34" s="7" t="s">
        <v>5</v>
      </c>
      <c r="AB34" s="55" t="s">
        <v>4</v>
      </c>
      <c r="AC34" s="7" t="s">
        <v>5</v>
      </c>
      <c r="AD34" s="55" t="s">
        <v>4</v>
      </c>
      <c r="AE34" s="302" t="s">
        <v>5</v>
      </c>
      <c r="AF34" s="367" t="s">
        <v>81</v>
      </c>
      <c r="AG34" s="368"/>
      <c r="AH34" s="305"/>
      <c r="AI34" s="305"/>
      <c r="AJ34" s="316"/>
      <c r="AK34" s="316"/>
      <c r="AL34" s="316"/>
      <c r="AM34" s="316"/>
      <c r="AN34" s="316"/>
      <c r="AO34" s="316"/>
      <c r="AP34" s="316"/>
      <c r="AQ34" s="316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</row>
    <row r="35" spans="1:55" s="134" customFormat="1" ht="30" customHeight="1">
      <c r="A35" s="38" t="s">
        <v>22</v>
      </c>
      <c r="B35" s="19" t="s">
        <v>39</v>
      </c>
      <c r="C35" s="13" t="s">
        <v>63</v>
      </c>
      <c r="D35" s="8" t="s">
        <v>65</v>
      </c>
      <c r="E35" s="77" t="s">
        <v>64</v>
      </c>
      <c r="F35" s="68" t="s">
        <v>85</v>
      </c>
      <c r="G35" s="10">
        <v>10956475</v>
      </c>
      <c r="H35" s="148">
        <v>0</v>
      </c>
      <c r="I35" s="262">
        <v>0</v>
      </c>
      <c r="J35" s="263">
        <v>0</v>
      </c>
      <c r="K35" s="264">
        <v>0</v>
      </c>
      <c r="L35" s="223">
        <v>1</v>
      </c>
      <c r="M35" s="265">
        <v>356000</v>
      </c>
      <c r="N35" s="266">
        <v>0</v>
      </c>
      <c r="O35" s="264">
        <v>0</v>
      </c>
      <c r="P35" s="265">
        <v>0</v>
      </c>
      <c r="Q35" s="262">
        <v>0</v>
      </c>
      <c r="R35" s="266">
        <v>0</v>
      </c>
      <c r="S35" s="264">
        <v>0</v>
      </c>
      <c r="T35" s="265">
        <v>0</v>
      </c>
      <c r="U35" s="262">
        <v>0</v>
      </c>
      <c r="V35" s="266">
        <v>0</v>
      </c>
      <c r="W35" s="264">
        <v>0</v>
      </c>
      <c r="X35" s="265">
        <v>0</v>
      </c>
      <c r="Y35" s="262">
        <v>0</v>
      </c>
      <c r="Z35" s="266">
        <v>1</v>
      </c>
      <c r="AA35" s="264">
        <v>310000</v>
      </c>
      <c r="AB35" s="265">
        <v>0</v>
      </c>
      <c r="AC35" s="262">
        <v>0</v>
      </c>
      <c r="AD35" s="266">
        <v>0</v>
      </c>
      <c r="AE35" s="264">
        <v>0</v>
      </c>
      <c r="AF35" s="195">
        <f>+H35+J35+L35+N35+P35+R35+T35+V35+X35+Z35+AB35+AD35</f>
        <v>2</v>
      </c>
      <c r="AG35" s="196">
        <f>Q35+O35+M35+K35+I35+S35+U35+W35+Y35+AA35+AC35+AE35</f>
        <v>666000</v>
      </c>
      <c r="AH35" s="312"/>
      <c r="AI35" s="312"/>
      <c r="AJ35" s="317"/>
      <c r="AK35" s="317"/>
      <c r="AL35" s="317"/>
      <c r="AM35" s="317"/>
      <c r="AN35" s="317"/>
      <c r="AO35" s="317"/>
      <c r="AP35" s="317"/>
      <c r="AQ35" s="317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</row>
    <row r="36" spans="1:55" s="134" customFormat="1" ht="25.5">
      <c r="A36" s="38" t="s">
        <v>23</v>
      </c>
      <c r="B36" s="19">
        <v>682</v>
      </c>
      <c r="C36" s="13">
        <v>466</v>
      </c>
      <c r="D36" s="77">
        <v>15</v>
      </c>
      <c r="E36" s="45">
        <v>201</v>
      </c>
      <c r="F36" s="68">
        <v>201</v>
      </c>
      <c r="G36" s="10">
        <v>46550434</v>
      </c>
      <c r="H36" s="148">
        <v>0</v>
      </c>
      <c r="I36" s="262">
        <v>0</v>
      </c>
      <c r="J36" s="235">
        <v>1</v>
      </c>
      <c r="K36" s="264">
        <v>1073700</v>
      </c>
      <c r="L36" s="223">
        <v>0</v>
      </c>
      <c r="M36" s="265">
        <v>0</v>
      </c>
      <c r="N36" s="266">
        <v>3</v>
      </c>
      <c r="O36" s="264">
        <v>476258</v>
      </c>
      <c r="P36" s="265">
        <v>1</v>
      </c>
      <c r="Q36" s="262">
        <v>1108000</v>
      </c>
      <c r="R36" s="266">
        <v>0</v>
      </c>
      <c r="S36" s="264">
        <v>0</v>
      </c>
      <c r="T36" s="265">
        <v>0</v>
      </c>
      <c r="U36" s="262">
        <v>0</v>
      </c>
      <c r="V36" s="266">
        <v>0</v>
      </c>
      <c r="W36" s="264">
        <v>0</v>
      </c>
      <c r="X36" s="265">
        <v>0</v>
      </c>
      <c r="Y36" s="262">
        <v>0</v>
      </c>
      <c r="Z36" s="266">
        <v>0</v>
      </c>
      <c r="AA36" s="264">
        <v>0</v>
      </c>
      <c r="AB36" s="265">
        <v>0</v>
      </c>
      <c r="AC36" s="262">
        <v>0</v>
      </c>
      <c r="AD36" s="266">
        <v>0</v>
      </c>
      <c r="AE36" s="264">
        <v>0</v>
      </c>
      <c r="AF36" s="195">
        <f>+H36+J36+L36+N36+P36+R36+T36+V36+X36+Z36+AB36+AD36</f>
        <v>5</v>
      </c>
      <c r="AG36" s="196">
        <f>Q36+O36+M36+K36+I36+S36+U36+W36+Y36+AA36+AC36+AE36</f>
        <v>2657958</v>
      </c>
      <c r="AH36" s="312"/>
      <c r="AI36" s="312"/>
      <c r="AJ36" s="317"/>
      <c r="AK36" s="317"/>
      <c r="AL36" s="317"/>
      <c r="AM36" s="317"/>
      <c r="AN36" s="317"/>
      <c r="AO36" s="317"/>
      <c r="AP36" s="317"/>
      <c r="AQ36" s="317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</row>
    <row r="37" spans="1:55" s="134" customFormat="1" ht="27.75" customHeight="1">
      <c r="A37" s="36" t="s">
        <v>16</v>
      </c>
      <c r="B37" s="13">
        <v>35</v>
      </c>
      <c r="C37" s="148">
        <v>30</v>
      </c>
      <c r="D37" s="77">
        <v>2</v>
      </c>
      <c r="E37" s="45">
        <v>3</v>
      </c>
      <c r="F37" s="265">
        <v>2</v>
      </c>
      <c r="G37" s="262">
        <f>AG37</f>
        <v>1879500</v>
      </c>
      <c r="H37" s="148"/>
      <c r="I37" s="262"/>
      <c r="J37" s="263"/>
      <c r="K37" s="264"/>
      <c r="L37" s="223"/>
      <c r="M37" s="265"/>
      <c r="N37" s="266"/>
      <c r="O37" s="264"/>
      <c r="P37" s="265">
        <v>0</v>
      </c>
      <c r="Q37" s="262">
        <v>0</v>
      </c>
      <c r="R37" s="266">
        <v>0</v>
      </c>
      <c r="S37" s="264">
        <v>0</v>
      </c>
      <c r="T37" s="288">
        <v>1</v>
      </c>
      <c r="U37" s="287">
        <v>1197000</v>
      </c>
      <c r="V37" s="266">
        <v>0</v>
      </c>
      <c r="W37" s="264">
        <v>0</v>
      </c>
      <c r="X37" s="265">
        <v>0</v>
      </c>
      <c r="Y37" s="262">
        <v>0</v>
      </c>
      <c r="Z37" s="266">
        <v>1</v>
      </c>
      <c r="AA37" s="264">
        <v>682500</v>
      </c>
      <c r="AB37" s="265">
        <v>0</v>
      </c>
      <c r="AC37" s="262">
        <v>0</v>
      </c>
      <c r="AD37" s="266">
        <v>0</v>
      </c>
      <c r="AE37" s="264">
        <v>0</v>
      </c>
      <c r="AF37" s="195">
        <f>+H37+J37+L37+N37+P37+R37+T37+V37+X37+Z37+AB37+AD37</f>
        <v>2</v>
      </c>
      <c r="AG37" s="196">
        <f>Q37+O37+M37+K37+I37+S37+U37+W37+Y37+AA37+AC37+AE37</f>
        <v>1879500</v>
      </c>
      <c r="AH37" s="312"/>
      <c r="AI37" s="312"/>
      <c r="AJ37" s="317"/>
      <c r="AK37" s="317"/>
      <c r="AL37" s="317"/>
      <c r="AM37" s="317"/>
      <c r="AN37" s="317"/>
      <c r="AO37" s="317"/>
      <c r="AP37" s="317"/>
      <c r="AQ37" s="317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</row>
    <row r="38" spans="1:55" s="47" customFormat="1" ht="31.5" customHeight="1">
      <c r="A38" s="103" t="s">
        <v>61</v>
      </c>
      <c r="B38" s="104" t="s">
        <v>105</v>
      </c>
      <c r="C38" s="104" t="s">
        <v>106</v>
      </c>
      <c r="D38" s="106" t="s">
        <v>104</v>
      </c>
      <c r="E38" s="104" t="s">
        <v>107</v>
      </c>
      <c r="F38" s="149">
        <v>237</v>
      </c>
      <c r="G38" s="105">
        <f>SUM(G35:G37)</f>
        <v>59386409</v>
      </c>
      <c r="H38" s="157">
        <f aca="true" t="shared" si="5" ref="H38:Q38">SUM(H35:H36)</f>
        <v>0</v>
      </c>
      <c r="I38" s="105">
        <f t="shared" si="5"/>
        <v>0</v>
      </c>
      <c r="J38" s="157">
        <f t="shared" si="5"/>
        <v>1</v>
      </c>
      <c r="K38" s="105">
        <f t="shared" si="5"/>
        <v>1073700</v>
      </c>
      <c r="L38" s="157">
        <f t="shared" si="5"/>
        <v>1</v>
      </c>
      <c r="M38" s="105">
        <f t="shared" si="5"/>
        <v>356000</v>
      </c>
      <c r="N38" s="157">
        <f t="shared" si="5"/>
        <v>3</v>
      </c>
      <c r="O38" s="105">
        <f t="shared" si="5"/>
        <v>476258</v>
      </c>
      <c r="P38" s="157">
        <f t="shared" si="5"/>
        <v>1</v>
      </c>
      <c r="Q38" s="105">
        <f t="shared" si="5"/>
        <v>1108000</v>
      </c>
      <c r="R38" s="157">
        <f aca="true" t="shared" si="6" ref="R38:AG38">SUM(R35:R37)</f>
        <v>0</v>
      </c>
      <c r="S38" s="105">
        <f t="shared" si="6"/>
        <v>0</v>
      </c>
      <c r="T38" s="157">
        <f t="shared" si="6"/>
        <v>1</v>
      </c>
      <c r="U38" s="105">
        <f t="shared" si="6"/>
        <v>1197000</v>
      </c>
      <c r="V38" s="157">
        <f t="shared" si="6"/>
        <v>0</v>
      </c>
      <c r="W38" s="105">
        <f t="shared" si="6"/>
        <v>0</v>
      </c>
      <c r="X38" s="157">
        <f t="shared" si="6"/>
        <v>0</v>
      </c>
      <c r="Y38" s="105">
        <f t="shared" si="6"/>
        <v>0</v>
      </c>
      <c r="Z38" s="157">
        <f t="shared" si="6"/>
        <v>2</v>
      </c>
      <c r="AA38" s="105">
        <f t="shared" si="6"/>
        <v>992500</v>
      </c>
      <c r="AB38" s="157">
        <f t="shared" si="6"/>
        <v>0</v>
      </c>
      <c r="AC38" s="105">
        <f t="shared" si="6"/>
        <v>0</v>
      </c>
      <c r="AD38" s="157">
        <f t="shared" si="6"/>
        <v>0</v>
      </c>
      <c r="AE38" s="105">
        <f t="shared" si="6"/>
        <v>0</v>
      </c>
      <c r="AF38" s="267">
        <f t="shared" si="6"/>
        <v>9</v>
      </c>
      <c r="AG38" s="268">
        <f t="shared" si="6"/>
        <v>5203458</v>
      </c>
      <c r="AH38" s="313"/>
      <c r="AI38" s="313"/>
      <c r="AJ38" s="318"/>
      <c r="AK38" s="318"/>
      <c r="AL38" s="318"/>
      <c r="AM38" s="318"/>
      <c r="AN38" s="318"/>
      <c r="AO38" s="318"/>
      <c r="AP38" s="318"/>
      <c r="AQ38" s="318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</row>
    <row r="39" ht="12.75">
      <c r="A39" s="43"/>
    </row>
    <row r="40" spans="1:19" ht="38.25" customHeight="1">
      <c r="A40" s="359" t="s">
        <v>102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</row>
    <row r="41" spans="1:7" ht="12.75">
      <c r="A41" s="44"/>
      <c r="F41" s="132"/>
      <c r="G41" s="132"/>
    </row>
    <row r="42" spans="1:7" ht="12.75">
      <c r="A42" s="44"/>
      <c r="F42" s="132"/>
      <c r="G42" s="132"/>
    </row>
    <row r="43" spans="1:7" ht="12.75">
      <c r="A43" s="44"/>
      <c r="F43" s="132"/>
      <c r="G43" s="132"/>
    </row>
    <row r="44" spans="1:7" ht="12.75">
      <c r="A44" s="44"/>
      <c r="F44" s="132"/>
      <c r="G44" s="132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6" spans="2:3" ht="12.75">
      <c r="B56" s="132">
        <v>538</v>
      </c>
      <c r="C56" s="132">
        <v>499</v>
      </c>
    </row>
    <row r="57" spans="2:3" ht="12.75">
      <c r="B57" s="132">
        <v>17517</v>
      </c>
      <c r="C57" s="132">
        <v>13515</v>
      </c>
    </row>
  </sheetData>
  <sheetProtection/>
  <mergeCells count="34">
    <mergeCell ref="A1:G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32:G32"/>
    <mergeCell ref="H33:I33"/>
    <mergeCell ref="J33:K33"/>
    <mergeCell ref="L33:M33"/>
    <mergeCell ref="A40:S40"/>
    <mergeCell ref="N33:O33"/>
    <mergeCell ref="P33:Q33"/>
    <mergeCell ref="R33:S33"/>
    <mergeCell ref="AB33:AC33"/>
    <mergeCell ref="AD33:AE33"/>
    <mergeCell ref="AF34:AG34"/>
    <mergeCell ref="T33:U33"/>
    <mergeCell ref="V33:W33"/>
    <mergeCell ref="X33:Y33"/>
    <mergeCell ref="Z33:AA33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7"/>
  <sheetViews>
    <sheetView zoomScale="75" zoomScaleNormal="75" zoomScalePageLayoutView="0" workbookViewId="0" topLeftCell="B25">
      <selection activeCell="F29" sqref="F29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4" width="15.28125" style="132" customWidth="1"/>
    <col min="5" max="5" width="20.28125" style="143" customWidth="1"/>
    <col min="6" max="6" width="15.7109375" style="135" customWidth="1"/>
    <col min="7" max="7" width="15.57421875" style="136" customWidth="1"/>
    <col min="8" max="8" width="15.7109375" style="132" customWidth="1"/>
    <col min="9" max="9" width="16.00390625" style="132" customWidth="1"/>
    <col min="10" max="10" width="15.57421875" style="132" customWidth="1"/>
    <col min="11" max="11" width="18.28125" style="132" customWidth="1"/>
    <col min="12" max="14" width="16.57421875" style="132" customWidth="1"/>
    <col min="15" max="15" width="18.57421875" style="132" customWidth="1"/>
    <col min="16" max="16" width="16.57421875" style="132" customWidth="1"/>
    <col min="17" max="17" width="17.57421875" style="132" customWidth="1"/>
    <col min="18" max="18" width="16.57421875" style="132" customWidth="1"/>
    <col min="19" max="19" width="17.28125" style="132" customWidth="1"/>
    <col min="20" max="20" width="16.57421875" style="132" customWidth="1"/>
    <col min="21" max="22" width="18.00390625" style="132" customWidth="1"/>
    <col min="23" max="29" width="19.8515625" style="132" customWidth="1"/>
    <col min="30" max="30" width="14.28125" style="132" customWidth="1"/>
    <col min="31" max="31" width="17.140625" style="132" customWidth="1"/>
    <col min="32" max="32" width="10.140625" style="132" bestFit="1" customWidth="1"/>
    <col min="33" max="33" width="16.00390625" style="132" customWidth="1"/>
    <col min="34" max="16384" width="9.140625" style="132" customWidth="1"/>
  </cols>
  <sheetData>
    <row r="1" spans="1:7" ht="28.5" customHeight="1">
      <c r="A1" s="360" t="s">
        <v>117</v>
      </c>
      <c r="B1" s="360"/>
      <c r="C1" s="360"/>
      <c r="D1" s="360"/>
      <c r="E1" s="360"/>
      <c r="F1" s="360"/>
      <c r="G1" s="360"/>
    </row>
    <row r="2" spans="1:43" s="1" customFormat="1" ht="34.5" customHeight="1">
      <c r="A2" s="361" t="s">
        <v>1</v>
      </c>
      <c r="B2" s="361" t="s">
        <v>92</v>
      </c>
      <c r="C2" s="361" t="s">
        <v>93</v>
      </c>
      <c r="D2" s="361" t="s">
        <v>94</v>
      </c>
      <c r="E2" s="363" t="s">
        <v>53</v>
      </c>
      <c r="F2" s="357" t="s">
        <v>141</v>
      </c>
      <c r="G2" s="357"/>
      <c r="H2" s="357" t="s">
        <v>142</v>
      </c>
      <c r="I2" s="357"/>
      <c r="J2" s="357" t="s">
        <v>145</v>
      </c>
      <c r="K2" s="357"/>
      <c r="L2" s="357" t="s">
        <v>150</v>
      </c>
      <c r="M2" s="357"/>
      <c r="N2" s="357" t="s">
        <v>192</v>
      </c>
      <c r="O2" s="357"/>
      <c r="P2" s="357" t="s">
        <v>198</v>
      </c>
      <c r="Q2" s="357"/>
      <c r="R2" s="357" t="s">
        <v>202</v>
      </c>
      <c r="S2" s="357"/>
      <c r="T2" s="357" t="s">
        <v>209</v>
      </c>
      <c r="U2" s="357"/>
      <c r="V2" s="357" t="s">
        <v>213</v>
      </c>
      <c r="W2" s="357"/>
      <c r="X2" s="357" t="s">
        <v>221</v>
      </c>
      <c r="Y2" s="357"/>
      <c r="Z2" s="357" t="s">
        <v>225</v>
      </c>
      <c r="AA2" s="357"/>
      <c r="AB2" s="357" t="s">
        <v>234</v>
      </c>
      <c r="AC2" s="357"/>
      <c r="AD2" s="358" t="s">
        <v>119</v>
      </c>
      <c r="AE2" s="358"/>
      <c r="AF2" s="190"/>
      <c r="AG2" s="190"/>
      <c r="AH2" s="156"/>
      <c r="AI2" s="175"/>
      <c r="AJ2" s="169" t="s">
        <v>86</v>
      </c>
      <c r="AK2" s="170"/>
      <c r="AL2" s="169" t="s">
        <v>89</v>
      </c>
      <c r="AM2" s="170"/>
      <c r="AN2" s="169" t="s">
        <v>98</v>
      </c>
      <c r="AO2" s="170"/>
      <c r="AP2" s="177" t="s">
        <v>101</v>
      </c>
      <c r="AQ2" s="178"/>
    </row>
    <row r="3" spans="1:43" s="1" customFormat="1" ht="43.5" customHeight="1">
      <c r="A3" s="362"/>
      <c r="B3" s="362"/>
      <c r="C3" s="362"/>
      <c r="D3" s="362"/>
      <c r="E3" s="364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55" t="s">
        <v>4</v>
      </c>
      <c r="U3" s="7" t="s">
        <v>5</v>
      </c>
      <c r="V3" s="55" t="s">
        <v>4</v>
      </c>
      <c r="W3" s="7" t="s">
        <v>5</v>
      </c>
      <c r="X3" s="55" t="s">
        <v>4</v>
      </c>
      <c r="Y3" s="7" t="s">
        <v>5</v>
      </c>
      <c r="Z3" s="55" t="s">
        <v>4</v>
      </c>
      <c r="AA3" s="7" t="s">
        <v>5</v>
      </c>
      <c r="AB3" s="55" t="s">
        <v>4</v>
      </c>
      <c r="AC3" s="7" t="s">
        <v>5</v>
      </c>
      <c r="AD3" s="160" t="s">
        <v>4</v>
      </c>
      <c r="AE3" s="161" t="s">
        <v>5</v>
      </c>
      <c r="AF3" s="190"/>
      <c r="AG3" s="190"/>
      <c r="AH3" s="156"/>
      <c r="AI3" s="175"/>
      <c r="AJ3" s="6" t="s">
        <v>87</v>
      </c>
      <c r="AK3" s="6" t="s">
        <v>88</v>
      </c>
      <c r="AL3" s="6" t="s">
        <v>87</v>
      </c>
      <c r="AM3" s="6" t="s">
        <v>88</v>
      </c>
      <c r="AN3" s="6" t="s">
        <v>87</v>
      </c>
      <c r="AO3" s="6" t="s">
        <v>88</v>
      </c>
      <c r="AP3" s="179" t="s">
        <v>87</v>
      </c>
      <c r="AQ3" s="179" t="s">
        <v>88</v>
      </c>
    </row>
    <row r="4" spans="1:43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219" t="s">
        <v>34</v>
      </c>
      <c r="I4" s="219" t="s">
        <v>34</v>
      </c>
      <c r="J4" s="219" t="s">
        <v>34</v>
      </c>
      <c r="K4" s="219" t="s">
        <v>34</v>
      </c>
      <c r="L4" s="219" t="s">
        <v>34</v>
      </c>
      <c r="M4" s="219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219" t="s">
        <v>34</v>
      </c>
      <c r="U4" s="219" t="s">
        <v>34</v>
      </c>
      <c r="V4" s="219" t="s">
        <v>34</v>
      </c>
      <c r="W4" s="219" t="s">
        <v>34</v>
      </c>
      <c r="X4" s="219" t="s">
        <v>34</v>
      </c>
      <c r="Y4" s="219" t="s">
        <v>34</v>
      </c>
      <c r="Z4" s="219" t="s">
        <v>34</v>
      </c>
      <c r="AA4" s="219" t="s">
        <v>34</v>
      </c>
      <c r="AB4" s="219" t="s">
        <v>34</v>
      </c>
      <c r="AC4" s="219" t="s">
        <v>34</v>
      </c>
      <c r="AD4" s="162">
        <v>0</v>
      </c>
      <c r="AE4" s="163">
        <v>0</v>
      </c>
      <c r="AF4" s="191"/>
      <c r="AG4" s="192"/>
      <c r="AH4" s="155"/>
      <c r="AI4" s="175"/>
      <c r="AJ4" s="140">
        <v>950</v>
      </c>
      <c r="AK4" s="140">
        <v>111</v>
      </c>
      <c r="AL4" s="140">
        <v>950</v>
      </c>
      <c r="AM4" s="140">
        <v>111</v>
      </c>
      <c r="AN4" s="140">
        <f>AJ4-AL4</f>
        <v>0</v>
      </c>
      <c r="AO4" s="140">
        <f>AK4-AM4</f>
        <v>0</v>
      </c>
      <c r="AP4" s="180"/>
      <c r="AQ4" s="180"/>
    </row>
    <row r="5" spans="1:43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219" t="s">
        <v>34</v>
      </c>
      <c r="I5" s="219" t="s">
        <v>34</v>
      </c>
      <c r="J5" s="219" t="s">
        <v>34</v>
      </c>
      <c r="K5" s="219" t="s">
        <v>34</v>
      </c>
      <c r="L5" s="219" t="s">
        <v>34</v>
      </c>
      <c r="M5" s="219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219" t="s">
        <v>34</v>
      </c>
      <c r="U5" s="219" t="s">
        <v>34</v>
      </c>
      <c r="V5" s="219" t="s">
        <v>34</v>
      </c>
      <c r="W5" s="219" t="s">
        <v>34</v>
      </c>
      <c r="X5" s="219" t="s">
        <v>34</v>
      </c>
      <c r="Y5" s="219" t="s">
        <v>34</v>
      </c>
      <c r="Z5" s="219" t="s">
        <v>34</v>
      </c>
      <c r="AA5" s="219" t="s">
        <v>34</v>
      </c>
      <c r="AB5" s="219" t="s">
        <v>34</v>
      </c>
      <c r="AC5" s="219" t="s">
        <v>34</v>
      </c>
      <c r="AD5" s="162">
        <v>0</v>
      </c>
      <c r="AE5" s="163">
        <v>0</v>
      </c>
      <c r="AF5" s="191"/>
      <c r="AG5" s="192"/>
      <c r="AH5" s="155"/>
      <c r="AI5" s="175"/>
      <c r="AJ5" s="140">
        <v>1364</v>
      </c>
      <c r="AK5" s="140">
        <v>6</v>
      </c>
      <c r="AL5" s="140">
        <v>1364</v>
      </c>
      <c r="AM5" s="140">
        <v>6</v>
      </c>
      <c r="AN5" s="140">
        <f aca="true" t="shared" si="0" ref="AN5:AN33">AJ5-AL5</f>
        <v>0</v>
      </c>
      <c r="AO5" s="140">
        <f aca="true" t="shared" si="1" ref="AO5:AO32">AK5-AM5</f>
        <v>0</v>
      </c>
      <c r="AP5" s="180"/>
      <c r="AQ5" s="180"/>
    </row>
    <row r="6" spans="1:43" ht="30" customHeight="1">
      <c r="A6" s="36" t="s">
        <v>8</v>
      </c>
      <c r="B6" s="199">
        <v>2228</v>
      </c>
      <c r="C6" s="200">
        <v>2228</v>
      </c>
      <c r="D6" s="199">
        <f>B6-C6</f>
        <v>0</v>
      </c>
      <c r="E6" s="271">
        <v>243566077.58</v>
      </c>
      <c r="F6" s="56" t="s">
        <v>34</v>
      </c>
      <c r="G6" s="15" t="s">
        <v>34</v>
      </c>
      <c r="H6" s="219" t="s">
        <v>34</v>
      </c>
      <c r="I6" s="219" t="s">
        <v>34</v>
      </c>
      <c r="J6" s="219" t="s">
        <v>34</v>
      </c>
      <c r="K6" s="219" t="s">
        <v>34</v>
      </c>
      <c r="L6" s="219" t="s">
        <v>34</v>
      </c>
      <c r="M6" s="219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219" t="s">
        <v>34</v>
      </c>
      <c r="U6" s="219" t="s">
        <v>34</v>
      </c>
      <c r="V6" s="219" t="s">
        <v>34</v>
      </c>
      <c r="W6" s="219" t="s">
        <v>34</v>
      </c>
      <c r="X6" s="219" t="s">
        <v>34</v>
      </c>
      <c r="Y6" s="219" t="s">
        <v>34</v>
      </c>
      <c r="Z6" s="219" t="s">
        <v>34</v>
      </c>
      <c r="AA6" s="219" t="s">
        <v>34</v>
      </c>
      <c r="AB6" s="219" t="s">
        <v>34</v>
      </c>
      <c r="AC6" s="219" t="s">
        <v>34</v>
      </c>
      <c r="AD6" s="162">
        <v>0</v>
      </c>
      <c r="AE6" s="163">
        <v>0</v>
      </c>
      <c r="AF6" s="191"/>
      <c r="AG6" s="192"/>
      <c r="AH6" s="155"/>
      <c r="AI6" s="175"/>
      <c r="AJ6" s="141">
        <v>2228</v>
      </c>
      <c r="AK6" s="141"/>
      <c r="AL6" s="141">
        <v>2228</v>
      </c>
      <c r="AM6" s="141"/>
      <c r="AN6" s="140">
        <f t="shared" si="0"/>
        <v>0</v>
      </c>
      <c r="AO6" s="140">
        <f t="shared" si="1"/>
        <v>0</v>
      </c>
      <c r="AP6" s="181"/>
      <c r="AQ6" s="181"/>
    </row>
    <row r="7" spans="1:43" s="133" customFormat="1" ht="30" customHeight="1">
      <c r="A7" s="38" t="s">
        <v>9</v>
      </c>
      <c r="B7" s="201">
        <v>576</v>
      </c>
      <c r="C7" s="202">
        <v>576</v>
      </c>
      <c r="D7" s="201">
        <f>B7-C7</f>
        <v>0</v>
      </c>
      <c r="E7" s="271">
        <v>77167694.45</v>
      </c>
      <c r="F7" s="152" t="s">
        <v>70</v>
      </c>
      <c r="G7" s="153" t="s">
        <v>70</v>
      </c>
      <c r="H7" s="250" t="s">
        <v>70</v>
      </c>
      <c r="I7" s="250" t="s">
        <v>70</v>
      </c>
      <c r="J7" s="250" t="s">
        <v>70</v>
      </c>
      <c r="K7" s="250" t="s">
        <v>70</v>
      </c>
      <c r="L7" s="250" t="s">
        <v>70</v>
      </c>
      <c r="M7" s="250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250" t="s">
        <v>70</v>
      </c>
      <c r="U7" s="250" t="s">
        <v>70</v>
      </c>
      <c r="V7" s="250" t="s">
        <v>70</v>
      </c>
      <c r="W7" s="250" t="s">
        <v>70</v>
      </c>
      <c r="X7" s="250" t="s">
        <v>70</v>
      </c>
      <c r="Y7" s="250" t="s">
        <v>70</v>
      </c>
      <c r="Z7" s="250" t="s">
        <v>70</v>
      </c>
      <c r="AA7" s="250" t="s">
        <v>70</v>
      </c>
      <c r="AB7" s="250" t="s">
        <v>70</v>
      </c>
      <c r="AC7" s="250" t="s">
        <v>70</v>
      </c>
      <c r="AD7" s="162">
        <v>0</v>
      </c>
      <c r="AE7" s="164">
        <v>0</v>
      </c>
      <c r="AF7" s="193"/>
      <c r="AG7" s="192"/>
      <c r="AH7" s="189"/>
      <c r="AI7" s="176"/>
      <c r="AJ7" s="141">
        <v>576</v>
      </c>
      <c r="AK7" s="141"/>
      <c r="AL7" s="141">
        <v>576</v>
      </c>
      <c r="AM7" s="141"/>
      <c r="AN7" s="140">
        <f t="shared" si="0"/>
        <v>0</v>
      </c>
      <c r="AO7" s="140">
        <f t="shared" si="1"/>
        <v>0</v>
      </c>
      <c r="AP7" s="181"/>
      <c r="AQ7" s="181"/>
    </row>
    <row r="8" spans="1:43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219" t="s">
        <v>34</v>
      </c>
      <c r="I8" s="219" t="s">
        <v>34</v>
      </c>
      <c r="J8" s="219" t="s">
        <v>34</v>
      </c>
      <c r="K8" s="219" t="s">
        <v>34</v>
      </c>
      <c r="L8" s="219" t="s">
        <v>34</v>
      </c>
      <c r="M8" s="219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219" t="s">
        <v>34</v>
      </c>
      <c r="U8" s="219" t="s">
        <v>34</v>
      </c>
      <c r="V8" s="219" t="s">
        <v>34</v>
      </c>
      <c r="W8" s="219" t="s">
        <v>34</v>
      </c>
      <c r="X8" s="219" t="s">
        <v>34</v>
      </c>
      <c r="Y8" s="219" t="s">
        <v>34</v>
      </c>
      <c r="Z8" s="219" t="s">
        <v>34</v>
      </c>
      <c r="AA8" s="219" t="s">
        <v>34</v>
      </c>
      <c r="AB8" s="219" t="s">
        <v>34</v>
      </c>
      <c r="AC8" s="219" t="s">
        <v>34</v>
      </c>
      <c r="AD8" s="162">
        <v>0</v>
      </c>
      <c r="AE8" s="163">
        <v>0</v>
      </c>
      <c r="AF8" s="191"/>
      <c r="AG8" s="192"/>
      <c r="AH8" s="155"/>
      <c r="AI8" s="175"/>
      <c r="AJ8" s="138">
        <v>264</v>
      </c>
      <c r="AK8" s="138">
        <v>1</v>
      </c>
      <c r="AL8" s="138">
        <v>264</v>
      </c>
      <c r="AM8" s="138">
        <v>1</v>
      </c>
      <c r="AN8" s="140">
        <f t="shared" si="0"/>
        <v>0</v>
      </c>
      <c r="AO8" s="140">
        <f t="shared" si="1"/>
        <v>0</v>
      </c>
      <c r="AP8" s="182"/>
      <c r="AQ8" s="182"/>
    </row>
    <row r="9" spans="1:43" ht="30" customHeight="1">
      <c r="A9" s="37" t="s">
        <v>11</v>
      </c>
      <c r="B9" s="205">
        <v>1368</v>
      </c>
      <c r="C9" s="202">
        <v>1368</v>
      </c>
      <c r="D9" s="339">
        <f>B9-C9</f>
        <v>0</v>
      </c>
      <c r="E9" s="271">
        <v>184383101.04000002</v>
      </c>
      <c r="F9" s="56" t="s">
        <v>34</v>
      </c>
      <c r="G9" s="15" t="s">
        <v>34</v>
      </c>
      <c r="H9" s="219" t="s">
        <v>34</v>
      </c>
      <c r="I9" s="219" t="s">
        <v>34</v>
      </c>
      <c r="J9" s="219" t="s">
        <v>34</v>
      </c>
      <c r="K9" s="219" t="s">
        <v>34</v>
      </c>
      <c r="L9" s="219" t="s">
        <v>34</v>
      </c>
      <c r="M9" s="219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219" t="s">
        <v>34</v>
      </c>
      <c r="U9" s="219" t="s">
        <v>34</v>
      </c>
      <c r="V9" s="219" t="s">
        <v>34</v>
      </c>
      <c r="W9" s="219" t="s">
        <v>34</v>
      </c>
      <c r="X9" s="219" t="s">
        <v>34</v>
      </c>
      <c r="Y9" s="219" t="s">
        <v>34</v>
      </c>
      <c r="Z9" s="219" t="s">
        <v>34</v>
      </c>
      <c r="AA9" s="219" t="s">
        <v>34</v>
      </c>
      <c r="AB9" s="219" t="s">
        <v>34</v>
      </c>
      <c r="AC9" s="219" t="s">
        <v>34</v>
      </c>
      <c r="AD9" s="162">
        <v>0</v>
      </c>
      <c r="AE9" s="163">
        <v>0</v>
      </c>
      <c r="AF9" s="191"/>
      <c r="AG9" s="192"/>
      <c r="AH9" s="155"/>
      <c r="AI9" s="175"/>
      <c r="AJ9" s="139">
        <v>1368</v>
      </c>
      <c r="AK9" s="139"/>
      <c r="AL9" s="139">
        <v>1368</v>
      </c>
      <c r="AM9" s="139"/>
      <c r="AN9" s="140">
        <f t="shared" si="0"/>
        <v>0</v>
      </c>
      <c r="AO9" s="140">
        <f t="shared" si="1"/>
        <v>0</v>
      </c>
      <c r="AP9" s="183"/>
      <c r="AQ9" s="183"/>
    </row>
    <row r="10" spans="1:43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219" t="s">
        <v>34</v>
      </c>
      <c r="I10" s="219" t="s">
        <v>34</v>
      </c>
      <c r="J10" s="219" t="s">
        <v>34</v>
      </c>
      <c r="K10" s="219" t="s">
        <v>34</v>
      </c>
      <c r="L10" s="219" t="s">
        <v>34</v>
      </c>
      <c r="M10" s="219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219" t="s">
        <v>34</v>
      </c>
      <c r="U10" s="219" t="s">
        <v>34</v>
      </c>
      <c r="V10" s="219" t="s">
        <v>34</v>
      </c>
      <c r="W10" s="219" t="s">
        <v>34</v>
      </c>
      <c r="X10" s="219" t="s">
        <v>34</v>
      </c>
      <c r="Y10" s="219" t="s">
        <v>34</v>
      </c>
      <c r="Z10" s="219" t="s">
        <v>34</v>
      </c>
      <c r="AA10" s="219" t="s">
        <v>34</v>
      </c>
      <c r="AB10" s="219" t="s">
        <v>34</v>
      </c>
      <c r="AC10" s="219" t="s">
        <v>34</v>
      </c>
      <c r="AD10" s="162">
        <v>0</v>
      </c>
      <c r="AE10" s="163">
        <v>0</v>
      </c>
      <c r="AF10" s="191"/>
      <c r="AG10" s="192"/>
      <c r="AH10" s="155"/>
      <c r="AI10" s="175"/>
      <c r="AJ10" s="140">
        <v>800</v>
      </c>
      <c r="AK10" s="140">
        <v>1</v>
      </c>
      <c r="AL10" s="140">
        <v>800</v>
      </c>
      <c r="AM10" s="140">
        <v>1</v>
      </c>
      <c r="AN10" s="140">
        <f t="shared" si="0"/>
        <v>0</v>
      </c>
      <c r="AO10" s="140">
        <f t="shared" si="1"/>
        <v>0</v>
      </c>
      <c r="AP10" s="180"/>
      <c r="AQ10" s="180"/>
    </row>
    <row r="11" spans="1:43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33">
        <v>0</v>
      </c>
      <c r="I11" s="219">
        <v>0</v>
      </c>
      <c r="J11" s="233">
        <v>0</v>
      </c>
      <c r="K11" s="219">
        <v>0</v>
      </c>
      <c r="L11" s="219">
        <v>0</v>
      </c>
      <c r="M11" s="219">
        <v>0</v>
      </c>
      <c r="N11" s="219">
        <v>0</v>
      </c>
      <c r="O11" s="219">
        <v>0</v>
      </c>
      <c r="P11" s="219">
        <v>0</v>
      </c>
      <c r="Q11" s="219">
        <v>0</v>
      </c>
      <c r="R11" s="233">
        <v>0</v>
      </c>
      <c r="S11" s="219">
        <v>0</v>
      </c>
      <c r="T11" s="233">
        <v>0</v>
      </c>
      <c r="U11" s="219">
        <v>0</v>
      </c>
      <c r="V11" s="233">
        <v>0</v>
      </c>
      <c r="W11" s="219">
        <v>0</v>
      </c>
      <c r="X11" s="233">
        <v>0</v>
      </c>
      <c r="Y11" s="219">
        <v>0</v>
      </c>
      <c r="Z11" s="233">
        <v>0</v>
      </c>
      <c r="AA11" s="219">
        <v>0</v>
      </c>
      <c r="AB11" s="233">
        <v>0</v>
      </c>
      <c r="AC11" s="219">
        <v>0</v>
      </c>
      <c r="AD11" s="162">
        <f>F11</f>
        <v>0</v>
      </c>
      <c r="AE11" s="165">
        <f>G11+I11</f>
        <v>0</v>
      </c>
      <c r="AF11" s="191"/>
      <c r="AG11" s="192"/>
      <c r="AH11" s="155"/>
      <c r="AI11" s="175"/>
      <c r="AJ11" s="140">
        <v>1154</v>
      </c>
      <c r="AK11" s="140">
        <v>128</v>
      </c>
      <c r="AL11" s="140">
        <v>1153</v>
      </c>
      <c r="AM11" s="140">
        <v>128</v>
      </c>
      <c r="AN11" s="140">
        <f t="shared" si="0"/>
        <v>1</v>
      </c>
      <c r="AO11" s="140">
        <f t="shared" si="1"/>
        <v>0</v>
      </c>
      <c r="AP11" s="180"/>
      <c r="AQ11" s="180"/>
    </row>
    <row r="12" spans="1:43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33">
        <v>0</v>
      </c>
      <c r="I12" s="219">
        <v>0</v>
      </c>
      <c r="J12" s="233">
        <v>0</v>
      </c>
      <c r="K12" s="219">
        <v>0</v>
      </c>
      <c r="L12" s="219">
        <v>0</v>
      </c>
      <c r="M12" s="219">
        <v>0</v>
      </c>
      <c r="N12" s="219">
        <v>0</v>
      </c>
      <c r="O12" s="219">
        <v>0</v>
      </c>
      <c r="P12" s="219">
        <v>0</v>
      </c>
      <c r="Q12" s="219">
        <v>0</v>
      </c>
      <c r="R12" s="233">
        <v>0</v>
      </c>
      <c r="S12" s="219">
        <v>0</v>
      </c>
      <c r="T12" s="233">
        <v>0</v>
      </c>
      <c r="U12" s="219">
        <v>0</v>
      </c>
      <c r="V12" s="233">
        <v>0</v>
      </c>
      <c r="W12" s="219">
        <v>0</v>
      </c>
      <c r="X12" s="233">
        <v>0</v>
      </c>
      <c r="Y12" s="219">
        <v>0</v>
      </c>
      <c r="Z12" s="233">
        <v>0</v>
      </c>
      <c r="AA12" s="219">
        <v>0</v>
      </c>
      <c r="AB12" s="233">
        <v>0</v>
      </c>
      <c r="AC12" s="219">
        <v>0</v>
      </c>
      <c r="AD12" s="162">
        <f>F12</f>
        <v>0</v>
      </c>
      <c r="AE12" s="165">
        <f>G12+I12</f>
        <v>0</v>
      </c>
      <c r="AF12" s="191"/>
      <c r="AG12" s="192"/>
      <c r="AH12" s="155"/>
      <c r="AI12" s="175"/>
      <c r="AJ12" s="140">
        <v>534</v>
      </c>
      <c r="AK12" s="140">
        <v>62</v>
      </c>
      <c r="AL12" s="140">
        <v>527</v>
      </c>
      <c r="AM12" s="140">
        <v>61</v>
      </c>
      <c r="AN12" s="140">
        <f t="shared" si="0"/>
        <v>7</v>
      </c>
      <c r="AO12" s="140">
        <f t="shared" si="1"/>
        <v>1</v>
      </c>
      <c r="AP12" s="180"/>
      <c r="AQ12" s="180"/>
    </row>
    <row r="13" spans="1:43" ht="38.25">
      <c r="A13" s="36" t="s">
        <v>62</v>
      </c>
      <c r="B13" s="203">
        <v>354</v>
      </c>
      <c r="C13" s="202">
        <v>354</v>
      </c>
      <c r="D13" s="199">
        <f>B13-C13</f>
        <v>0</v>
      </c>
      <c r="E13" s="271">
        <v>61495919.478089675</v>
      </c>
      <c r="F13" s="56" t="s">
        <v>34</v>
      </c>
      <c r="G13" s="15" t="s">
        <v>34</v>
      </c>
      <c r="H13" s="219" t="s">
        <v>34</v>
      </c>
      <c r="I13" s="219" t="s">
        <v>34</v>
      </c>
      <c r="J13" s="219" t="s">
        <v>34</v>
      </c>
      <c r="K13" s="219" t="s">
        <v>34</v>
      </c>
      <c r="L13" s="219" t="s">
        <v>34</v>
      </c>
      <c r="M13" s="219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219" t="s">
        <v>34</v>
      </c>
      <c r="U13" s="219" t="s">
        <v>34</v>
      </c>
      <c r="V13" s="219" t="s">
        <v>34</v>
      </c>
      <c r="W13" s="219" t="s">
        <v>34</v>
      </c>
      <c r="X13" s="219" t="s">
        <v>34</v>
      </c>
      <c r="Y13" s="219" t="s">
        <v>34</v>
      </c>
      <c r="Z13" s="219" t="s">
        <v>34</v>
      </c>
      <c r="AA13" s="219" t="s">
        <v>34</v>
      </c>
      <c r="AB13" s="219" t="s">
        <v>34</v>
      </c>
      <c r="AC13" s="219" t="s">
        <v>34</v>
      </c>
      <c r="AD13" s="162">
        <v>0</v>
      </c>
      <c r="AE13" s="163">
        <v>0</v>
      </c>
      <c r="AF13" s="191"/>
      <c r="AG13" s="192"/>
      <c r="AH13" s="155"/>
      <c r="AI13" s="175"/>
      <c r="AJ13" s="138">
        <v>354</v>
      </c>
      <c r="AK13" s="138"/>
      <c r="AL13" s="138">
        <v>354</v>
      </c>
      <c r="AM13" s="138"/>
      <c r="AN13" s="140">
        <f t="shared" si="0"/>
        <v>0</v>
      </c>
      <c r="AO13" s="140">
        <f t="shared" si="1"/>
        <v>0</v>
      </c>
      <c r="AP13" s="182"/>
      <c r="AQ13" s="182"/>
    </row>
    <row r="14" spans="1:43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33">
        <v>0</v>
      </c>
      <c r="I14" s="219">
        <v>0</v>
      </c>
      <c r="J14" s="233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219">
        <v>0</v>
      </c>
      <c r="R14" s="233">
        <v>0</v>
      </c>
      <c r="S14" s="219">
        <v>0</v>
      </c>
      <c r="T14" s="233">
        <v>0</v>
      </c>
      <c r="U14" s="219">
        <v>0</v>
      </c>
      <c r="V14" s="233">
        <v>0</v>
      </c>
      <c r="W14" s="219">
        <v>0</v>
      </c>
      <c r="X14" s="233">
        <v>0</v>
      </c>
      <c r="Y14" s="219">
        <v>0</v>
      </c>
      <c r="Z14" s="233">
        <v>0</v>
      </c>
      <c r="AA14" s="219">
        <v>0</v>
      </c>
      <c r="AB14" s="233">
        <v>0</v>
      </c>
      <c r="AC14" s="219">
        <v>0</v>
      </c>
      <c r="AD14" s="162">
        <f>F14</f>
        <v>0</v>
      </c>
      <c r="AE14" s="165">
        <f>G14+I14</f>
        <v>0</v>
      </c>
      <c r="AF14" s="193"/>
      <c r="AG14" s="192"/>
      <c r="AH14" s="155"/>
      <c r="AI14" s="175" t="s">
        <v>99</v>
      </c>
      <c r="AJ14" s="140">
        <v>219</v>
      </c>
      <c r="AK14" s="140">
        <v>176</v>
      </c>
      <c r="AL14" s="140">
        <v>211</v>
      </c>
      <c r="AM14" s="140">
        <v>169</v>
      </c>
      <c r="AN14" s="140">
        <f t="shared" si="0"/>
        <v>8</v>
      </c>
      <c r="AO14" s="140">
        <f t="shared" si="1"/>
        <v>7</v>
      </c>
      <c r="AP14" s="180"/>
      <c r="AQ14" s="180"/>
    </row>
    <row r="15" spans="1:43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68" t="s">
        <v>67</v>
      </c>
      <c r="I15" s="239" t="s">
        <v>67</v>
      </c>
      <c r="J15" s="68" t="s">
        <v>67</v>
      </c>
      <c r="K15" s="239" t="s">
        <v>67</v>
      </c>
      <c r="L15" s="239" t="s">
        <v>67</v>
      </c>
      <c r="M15" s="239" t="s">
        <v>67</v>
      </c>
      <c r="N15" s="239" t="s">
        <v>67</v>
      </c>
      <c r="O15" s="239" t="s">
        <v>67</v>
      </c>
      <c r="P15" s="239" t="s">
        <v>67</v>
      </c>
      <c r="Q15" s="239" t="s">
        <v>67</v>
      </c>
      <c r="R15" s="68" t="s">
        <v>67</v>
      </c>
      <c r="S15" s="239" t="s">
        <v>67</v>
      </c>
      <c r="T15" s="68" t="s">
        <v>67</v>
      </c>
      <c r="U15" s="239" t="s">
        <v>67</v>
      </c>
      <c r="V15" s="68" t="s">
        <v>67</v>
      </c>
      <c r="W15" s="239" t="s">
        <v>67</v>
      </c>
      <c r="X15" s="68" t="s">
        <v>67</v>
      </c>
      <c r="Y15" s="239" t="s">
        <v>67</v>
      </c>
      <c r="Z15" s="68" t="s">
        <v>67</v>
      </c>
      <c r="AA15" s="239" t="s">
        <v>67</v>
      </c>
      <c r="AB15" s="68" t="s">
        <v>67</v>
      </c>
      <c r="AC15" s="239" t="s">
        <v>67</v>
      </c>
      <c r="AD15" s="162">
        <v>0</v>
      </c>
      <c r="AE15" s="165">
        <v>0</v>
      </c>
      <c r="AF15" s="191"/>
      <c r="AG15" s="192"/>
      <c r="AH15" s="155"/>
      <c r="AI15" s="175" t="s">
        <v>99</v>
      </c>
      <c r="AJ15" s="171">
        <v>381</v>
      </c>
      <c r="AK15" s="171">
        <v>27</v>
      </c>
      <c r="AL15" s="171">
        <v>285</v>
      </c>
      <c r="AM15" s="171">
        <v>23</v>
      </c>
      <c r="AN15" s="140">
        <f t="shared" si="0"/>
        <v>96</v>
      </c>
      <c r="AO15" s="140">
        <f t="shared" si="1"/>
        <v>4</v>
      </c>
      <c r="AP15" s="180"/>
      <c r="AQ15" s="180"/>
    </row>
    <row r="16" spans="1:43" ht="30" customHeight="1">
      <c r="A16" s="38" t="s">
        <v>23</v>
      </c>
      <c r="B16" s="203">
        <v>682</v>
      </c>
      <c r="C16" s="202">
        <v>466</v>
      </c>
      <c r="D16" s="203">
        <f aca="true" t="shared" si="2" ref="D16:D21">B16-C16</f>
        <v>216</v>
      </c>
      <c r="E16" s="272">
        <v>165207214</v>
      </c>
      <c r="F16" s="152" t="s">
        <v>67</v>
      </c>
      <c r="G16" s="153" t="s">
        <v>67</v>
      </c>
      <c r="H16" s="68" t="s">
        <v>67</v>
      </c>
      <c r="I16" s="239" t="s">
        <v>67</v>
      </c>
      <c r="J16" s="68" t="s">
        <v>67</v>
      </c>
      <c r="K16" s="239" t="s">
        <v>67</v>
      </c>
      <c r="L16" s="239" t="s">
        <v>67</v>
      </c>
      <c r="M16" s="239" t="s">
        <v>67</v>
      </c>
      <c r="N16" s="239" t="s">
        <v>67</v>
      </c>
      <c r="O16" s="239" t="s">
        <v>67</v>
      </c>
      <c r="P16" s="239" t="s">
        <v>67</v>
      </c>
      <c r="Q16" s="239" t="s">
        <v>67</v>
      </c>
      <c r="R16" s="68" t="s">
        <v>67</v>
      </c>
      <c r="S16" s="239" t="s">
        <v>67</v>
      </c>
      <c r="T16" s="68" t="s">
        <v>67</v>
      </c>
      <c r="U16" s="239" t="s">
        <v>67</v>
      </c>
      <c r="V16" s="68" t="s">
        <v>67</v>
      </c>
      <c r="W16" s="239" t="s">
        <v>67</v>
      </c>
      <c r="X16" s="68" t="s">
        <v>67</v>
      </c>
      <c r="Y16" s="239" t="s">
        <v>67</v>
      </c>
      <c r="Z16" s="68" t="s">
        <v>67</v>
      </c>
      <c r="AA16" s="239" t="s">
        <v>67</v>
      </c>
      <c r="AB16" s="68" t="s">
        <v>67</v>
      </c>
      <c r="AC16" s="239" t="s">
        <v>67</v>
      </c>
      <c r="AD16" s="162">
        <v>0</v>
      </c>
      <c r="AE16" s="165">
        <v>0</v>
      </c>
      <c r="AF16" s="191"/>
      <c r="AG16" s="192"/>
      <c r="AH16" s="155"/>
      <c r="AI16" s="175"/>
      <c r="AJ16" s="172">
        <v>682</v>
      </c>
      <c r="AK16" s="172"/>
      <c r="AL16" s="172">
        <f aca="true" t="shared" si="3" ref="AL16:AL21">C16</f>
        <v>466</v>
      </c>
      <c r="AM16" s="172"/>
      <c r="AN16" s="140">
        <f t="shared" si="0"/>
        <v>216</v>
      </c>
      <c r="AO16" s="140">
        <f t="shared" si="1"/>
        <v>0</v>
      </c>
      <c r="AP16" s="181"/>
      <c r="AQ16" s="181"/>
    </row>
    <row r="17" spans="1:43" ht="30" customHeight="1">
      <c r="A17" s="38" t="s">
        <v>24</v>
      </c>
      <c r="B17" s="199">
        <v>96</v>
      </c>
      <c r="C17" s="202">
        <v>96</v>
      </c>
      <c r="D17" s="199">
        <f t="shared" si="2"/>
        <v>0</v>
      </c>
      <c r="E17" s="272">
        <v>30665744.990000002</v>
      </c>
      <c r="F17" s="56" t="s">
        <v>34</v>
      </c>
      <c r="G17" s="15" t="s">
        <v>34</v>
      </c>
      <c r="H17" s="219" t="s">
        <v>34</v>
      </c>
      <c r="I17" s="219" t="s">
        <v>34</v>
      </c>
      <c r="J17" s="219" t="s">
        <v>34</v>
      </c>
      <c r="K17" s="219" t="s">
        <v>34</v>
      </c>
      <c r="L17" s="219" t="s">
        <v>34</v>
      </c>
      <c r="M17" s="219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219" t="s">
        <v>34</v>
      </c>
      <c r="U17" s="219" t="s">
        <v>34</v>
      </c>
      <c r="V17" s="219" t="s">
        <v>34</v>
      </c>
      <c r="W17" s="219" t="s">
        <v>34</v>
      </c>
      <c r="X17" s="219" t="s">
        <v>34</v>
      </c>
      <c r="Y17" s="219" t="s">
        <v>34</v>
      </c>
      <c r="Z17" s="219" t="s">
        <v>34</v>
      </c>
      <c r="AA17" s="219" t="s">
        <v>34</v>
      </c>
      <c r="AB17" s="219" t="s">
        <v>34</v>
      </c>
      <c r="AC17" s="219" t="s">
        <v>34</v>
      </c>
      <c r="AD17" s="162">
        <v>0</v>
      </c>
      <c r="AE17" s="165">
        <v>0</v>
      </c>
      <c r="AF17" s="191"/>
      <c r="AG17" s="192"/>
      <c r="AH17" s="155"/>
      <c r="AI17" s="175"/>
      <c r="AJ17" s="142">
        <v>96</v>
      </c>
      <c r="AK17" s="142"/>
      <c r="AL17" s="142">
        <f t="shared" si="3"/>
        <v>96</v>
      </c>
      <c r="AM17" s="142"/>
      <c r="AN17" s="140">
        <f t="shared" si="0"/>
        <v>0</v>
      </c>
      <c r="AO17" s="140">
        <f t="shared" si="1"/>
        <v>0</v>
      </c>
      <c r="AP17" s="184"/>
      <c r="AQ17" s="184"/>
    </row>
    <row r="18" spans="1:43" ht="30" customHeight="1">
      <c r="A18" s="38" t="s">
        <v>25</v>
      </c>
      <c r="B18" s="199">
        <v>292</v>
      </c>
      <c r="C18" s="202">
        <v>292</v>
      </c>
      <c r="D18" s="199">
        <f t="shared" si="2"/>
        <v>0</v>
      </c>
      <c r="E18" s="272">
        <v>61913252</v>
      </c>
      <c r="F18" s="152" t="s">
        <v>70</v>
      </c>
      <c r="G18" s="153" t="s">
        <v>70</v>
      </c>
      <c r="H18" s="250">
        <v>0</v>
      </c>
      <c r="I18" s="269">
        <v>0</v>
      </c>
      <c r="J18" s="250">
        <v>0</v>
      </c>
      <c r="K18" s="269">
        <v>61913252</v>
      </c>
      <c r="L18" s="269">
        <v>0</v>
      </c>
      <c r="M18" s="269">
        <v>0</v>
      </c>
      <c r="N18" s="269">
        <v>0</v>
      </c>
      <c r="O18" s="269">
        <v>0</v>
      </c>
      <c r="P18" s="269">
        <v>0</v>
      </c>
      <c r="Q18" s="269">
        <v>0</v>
      </c>
      <c r="R18" s="250">
        <f>AD18-P18</f>
        <v>0</v>
      </c>
      <c r="S18" s="269">
        <f>Q18-M18</f>
        <v>0</v>
      </c>
      <c r="T18" s="250">
        <f>R18-N18</f>
        <v>0</v>
      </c>
      <c r="U18" s="269">
        <f>S18-O18</f>
        <v>0</v>
      </c>
      <c r="V18" s="250">
        <f>T18-P18</f>
        <v>0</v>
      </c>
      <c r="W18" s="269">
        <f>U18-Q18</f>
        <v>0</v>
      </c>
      <c r="X18" s="250">
        <f aca="true" t="shared" si="4" ref="X18:AC18">U18-Q18</f>
        <v>0</v>
      </c>
      <c r="Y18" s="269">
        <f t="shared" si="4"/>
        <v>0</v>
      </c>
      <c r="Z18" s="250">
        <f t="shared" si="4"/>
        <v>0</v>
      </c>
      <c r="AA18" s="269">
        <f t="shared" si="4"/>
        <v>0</v>
      </c>
      <c r="AB18" s="250">
        <f t="shared" si="4"/>
        <v>0</v>
      </c>
      <c r="AC18" s="269">
        <f t="shared" si="4"/>
        <v>0</v>
      </c>
      <c r="AD18" s="162">
        <v>0</v>
      </c>
      <c r="AE18" s="165">
        <v>0</v>
      </c>
      <c r="AF18" s="193"/>
      <c r="AG18" s="192"/>
      <c r="AH18" s="155"/>
      <c r="AI18" s="175"/>
      <c r="AJ18" s="141">
        <v>292</v>
      </c>
      <c r="AK18" s="141"/>
      <c r="AL18" s="142">
        <f t="shared" si="3"/>
        <v>292</v>
      </c>
      <c r="AM18" s="141"/>
      <c r="AN18" s="140">
        <f t="shared" si="0"/>
        <v>0</v>
      </c>
      <c r="AO18" s="140">
        <f t="shared" si="1"/>
        <v>0</v>
      </c>
      <c r="AP18" s="187"/>
      <c r="AQ18" s="181"/>
    </row>
    <row r="19" spans="1:43" ht="30" customHeight="1">
      <c r="A19" s="38" t="s">
        <v>13</v>
      </c>
      <c r="B19" s="206">
        <v>72</v>
      </c>
      <c r="C19" s="202">
        <v>72</v>
      </c>
      <c r="D19" s="199">
        <f t="shared" si="2"/>
        <v>0</v>
      </c>
      <c r="E19" s="272">
        <v>58759335.94</v>
      </c>
      <c r="F19" s="152" t="s">
        <v>70</v>
      </c>
      <c r="G19" s="153" t="s">
        <v>70</v>
      </c>
      <c r="H19" s="250" t="s">
        <v>70</v>
      </c>
      <c r="I19" s="250" t="s">
        <v>70</v>
      </c>
      <c r="J19" s="250" t="s">
        <v>70</v>
      </c>
      <c r="K19" s="250" t="s">
        <v>70</v>
      </c>
      <c r="L19" s="250" t="s">
        <v>70</v>
      </c>
      <c r="M19" s="250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250" t="s">
        <v>70</v>
      </c>
      <c r="U19" s="250" t="s">
        <v>70</v>
      </c>
      <c r="V19" s="250" t="s">
        <v>70</v>
      </c>
      <c r="W19" s="250" t="s">
        <v>70</v>
      </c>
      <c r="X19" s="250" t="s">
        <v>70</v>
      </c>
      <c r="Y19" s="250" t="s">
        <v>70</v>
      </c>
      <c r="Z19" s="250" t="s">
        <v>70</v>
      </c>
      <c r="AA19" s="250" t="s">
        <v>70</v>
      </c>
      <c r="AB19" s="250" t="s">
        <v>70</v>
      </c>
      <c r="AC19" s="250" t="s">
        <v>70</v>
      </c>
      <c r="AD19" s="162">
        <v>0</v>
      </c>
      <c r="AE19" s="165">
        <v>0</v>
      </c>
      <c r="AF19" s="191"/>
      <c r="AG19" s="192"/>
      <c r="AH19" s="155"/>
      <c r="AI19" s="175"/>
      <c r="AJ19" s="141">
        <v>72</v>
      </c>
      <c r="AK19" s="141"/>
      <c r="AL19" s="142">
        <f t="shared" si="3"/>
        <v>72</v>
      </c>
      <c r="AM19" s="141"/>
      <c r="AN19" s="140">
        <f t="shared" si="0"/>
        <v>0</v>
      </c>
      <c r="AO19" s="140">
        <f t="shared" si="1"/>
        <v>0</v>
      </c>
      <c r="AP19" s="181"/>
      <c r="AQ19" s="181"/>
    </row>
    <row r="20" spans="1:43" ht="30" customHeight="1">
      <c r="A20" s="38" t="s">
        <v>14</v>
      </c>
      <c r="B20" s="207">
        <v>448</v>
      </c>
      <c r="C20" s="202">
        <v>448</v>
      </c>
      <c r="D20" s="199">
        <f t="shared" si="2"/>
        <v>0</v>
      </c>
      <c r="E20" s="272">
        <v>50657055</v>
      </c>
      <c r="F20" s="152" t="s">
        <v>70</v>
      </c>
      <c r="G20" s="153" t="s">
        <v>70</v>
      </c>
      <c r="H20" s="250">
        <v>0</v>
      </c>
      <c r="I20" s="269">
        <v>0</v>
      </c>
      <c r="J20" s="250">
        <v>0</v>
      </c>
      <c r="K20" s="269">
        <v>0</v>
      </c>
      <c r="L20" s="269">
        <v>0</v>
      </c>
      <c r="M20" s="269">
        <v>0</v>
      </c>
      <c r="N20" s="269">
        <v>0</v>
      </c>
      <c r="O20" s="269">
        <v>0</v>
      </c>
      <c r="P20" s="269">
        <v>0</v>
      </c>
      <c r="Q20" s="269">
        <v>0</v>
      </c>
      <c r="R20" s="250">
        <f>AD20-P20</f>
        <v>0</v>
      </c>
      <c r="S20" s="269">
        <f aca="true" t="shared" si="5" ref="S20:U21">Q20-M20</f>
        <v>0</v>
      </c>
      <c r="T20" s="250">
        <f t="shared" si="5"/>
        <v>0</v>
      </c>
      <c r="U20" s="269">
        <f t="shared" si="5"/>
        <v>0</v>
      </c>
      <c r="V20" s="250">
        <f>T20-P20</f>
        <v>0</v>
      </c>
      <c r="W20" s="269">
        <f>U20-Q20</f>
        <v>0</v>
      </c>
      <c r="X20" s="250">
        <f aca="true" t="shared" si="6" ref="X20:AC20">U20-Q20</f>
        <v>0</v>
      </c>
      <c r="Y20" s="269">
        <f t="shared" si="6"/>
        <v>0</v>
      </c>
      <c r="Z20" s="250">
        <f t="shared" si="6"/>
        <v>0</v>
      </c>
      <c r="AA20" s="269">
        <f t="shared" si="6"/>
        <v>0</v>
      </c>
      <c r="AB20" s="250">
        <f t="shared" si="6"/>
        <v>0</v>
      </c>
      <c r="AC20" s="269">
        <f t="shared" si="6"/>
        <v>0</v>
      </c>
      <c r="AD20" s="162">
        <v>0</v>
      </c>
      <c r="AE20" s="165">
        <v>0</v>
      </c>
      <c r="AF20" s="193"/>
      <c r="AG20" s="192"/>
      <c r="AH20" s="155"/>
      <c r="AI20" s="175"/>
      <c r="AJ20" s="141">
        <v>448</v>
      </c>
      <c r="AK20" s="141"/>
      <c r="AL20" s="142">
        <f t="shared" si="3"/>
        <v>448</v>
      </c>
      <c r="AM20" s="141"/>
      <c r="AN20" s="140">
        <f t="shared" si="0"/>
        <v>0</v>
      </c>
      <c r="AO20" s="140">
        <f t="shared" si="1"/>
        <v>0</v>
      </c>
      <c r="AP20" s="187"/>
      <c r="AQ20" s="181"/>
    </row>
    <row r="21" spans="1:43" ht="30" customHeight="1">
      <c r="A21" s="38" t="s">
        <v>26</v>
      </c>
      <c r="B21" s="208">
        <v>321</v>
      </c>
      <c r="C21" s="198">
        <v>321</v>
      </c>
      <c r="D21" s="199">
        <f t="shared" si="2"/>
        <v>0</v>
      </c>
      <c r="E21" s="272">
        <v>156171800</v>
      </c>
      <c r="F21" s="57">
        <v>0</v>
      </c>
      <c r="G21" s="22">
        <v>0</v>
      </c>
      <c r="H21" s="250">
        <v>0</v>
      </c>
      <c r="I21" s="269">
        <v>0</v>
      </c>
      <c r="J21" s="250">
        <v>0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50">
        <f>AD21-P21</f>
        <v>0</v>
      </c>
      <c r="S21" s="269">
        <f t="shared" si="5"/>
        <v>0</v>
      </c>
      <c r="T21" s="250">
        <f t="shared" si="5"/>
        <v>0</v>
      </c>
      <c r="U21" s="269">
        <f t="shared" si="5"/>
        <v>0</v>
      </c>
      <c r="V21" s="250">
        <f>T21-P21</f>
        <v>0</v>
      </c>
      <c r="W21" s="269">
        <f>U21-Q21</f>
        <v>0</v>
      </c>
      <c r="X21" s="219" t="s">
        <v>34</v>
      </c>
      <c r="Y21" s="219" t="s">
        <v>34</v>
      </c>
      <c r="Z21" s="219" t="s">
        <v>34</v>
      </c>
      <c r="AA21" s="219" t="s">
        <v>34</v>
      </c>
      <c r="AB21" s="219" t="s">
        <v>34</v>
      </c>
      <c r="AC21" s="219" t="s">
        <v>34</v>
      </c>
      <c r="AD21" s="162">
        <f>F21</f>
        <v>0</v>
      </c>
      <c r="AE21" s="165">
        <f>G21+I21</f>
        <v>0</v>
      </c>
      <c r="AF21" s="193"/>
      <c r="AG21" s="192"/>
      <c r="AH21" s="155"/>
      <c r="AI21" s="175"/>
      <c r="AJ21" s="140">
        <v>321</v>
      </c>
      <c r="AK21" s="140"/>
      <c r="AL21" s="142">
        <f t="shared" si="3"/>
        <v>321</v>
      </c>
      <c r="AM21" s="140"/>
      <c r="AN21" s="140">
        <f t="shared" si="0"/>
        <v>0</v>
      </c>
      <c r="AO21" s="140">
        <f t="shared" si="1"/>
        <v>0</v>
      </c>
      <c r="AP21" s="187"/>
      <c r="AQ21" s="180"/>
    </row>
    <row r="22" spans="1:43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70</v>
      </c>
      <c r="G22" s="153" t="s">
        <v>70</v>
      </c>
      <c r="H22" s="250">
        <v>0</v>
      </c>
      <c r="I22" s="269">
        <v>0</v>
      </c>
      <c r="J22" s="250">
        <v>0</v>
      </c>
      <c r="K22" s="269">
        <v>0</v>
      </c>
      <c r="L22" s="269">
        <v>0</v>
      </c>
      <c r="M22" s="269">
        <v>0</v>
      </c>
      <c r="N22" s="269">
        <v>0</v>
      </c>
      <c r="O22" s="269">
        <v>0</v>
      </c>
      <c r="P22" s="269">
        <v>0</v>
      </c>
      <c r="Q22" s="269">
        <v>0</v>
      </c>
      <c r="R22" s="251">
        <v>0</v>
      </c>
      <c r="S22" s="341">
        <f>Q22-M22</f>
        <v>0</v>
      </c>
      <c r="T22" s="250" t="s">
        <v>70</v>
      </c>
      <c r="U22" s="250" t="s">
        <v>70</v>
      </c>
      <c r="V22" s="250" t="s">
        <v>70</v>
      </c>
      <c r="W22" s="250" t="s">
        <v>70</v>
      </c>
      <c r="X22" s="219" t="s">
        <v>34</v>
      </c>
      <c r="Y22" s="219" t="s">
        <v>34</v>
      </c>
      <c r="Z22" s="219" t="s">
        <v>34</v>
      </c>
      <c r="AA22" s="219" t="s">
        <v>34</v>
      </c>
      <c r="AB22" s="219" t="s">
        <v>34</v>
      </c>
      <c r="AC22" s="219" t="s">
        <v>34</v>
      </c>
      <c r="AD22" s="166">
        <v>0</v>
      </c>
      <c r="AE22" s="165">
        <v>0</v>
      </c>
      <c r="AF22" s="193"/>
      <c r="AG22" s="192"/>
      <c r="AH22" s="155">
        <v>46</v>
      </c>
      <c r="AI22" s="175"/>
      <c r="AJ22" s="140">
        <v>428</v>
      </c>
      <c r="AK22" s="140">
        <v>46</v>
      </c>
      <c r="AL22" s="140">
        <v>428</v>
      </c>
      <c r="AM22" s="140">
        <v>46</v>
      </c>
      <c r="AN22" s="140">
        <f t="shared" si="0"/>
        <v>0</v>
      </c>
      <c r="AO22" s="140">
        <f t="shared" si="1"/>
        <v>0</v>
      </c>
      <c r="AP22" s="185"/>
      <c r="AQ22" s="180"/>
    </row>
    <row r="23" spans="1:43" ht="30" customHeight="1">
      <c r="A23" s="38" t="s">
        <v>28</v>
      </c>
      <c r="B23" s="197">
        <v>179</v>
      </c>
      <c r="C23" s="202">
        <v>179</v>
      </c>
      <c r="D23" s="199">
        <f>+B23-C23</f>
        <v>0</v>
      </c>
      <c r="E23" s="272">
        <v>38000000</v>
      </c>
      <c r="F23" s="57">
        <v>0</v>
      </c>
      <c r="G23" s="22">
        <v>0</v>
      </c>
      <c r="H23" s="250">
        <v>0</v>
      </c>
      <c r="I23" s="269">
        <v>0</v>
      </c>
      <c r="J23" s="250">
        <v>0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85" t="s">
        <v>47</v>
      </c>
      <c r="Q23" s="269">
        <v>2987000</v>
      </c>
      <c r="R23" s="250" t="s">
        <v>45</v>
      </c>
      <c r="S23" s="269">
        <v>1304000</v>
      </c>
      <c r="T23" s="250" t="s">
        <v>70</v>
      </c>
      <c r="U23" s="250" t="s">
        <v>70</v>
      </c>
      <c r="V23" s="250" t="s">
        <v>70</v>
      </c>
      <c r="W23" s="250" t="s">
        <v>70</v>
      </c>
      <c r="X23" s="250" t="s">
        <v>70</v>
      </c>
      <c r="Y23" s="250" t="s">
        <v>70</v>
      </c>
      <c r="Z23" s="250" t="s">
        <v>70</v>
      </c>
      <c r="AA23" s="250" t="s">
        <v>70</v>
      </c>
      <c r="AB23" s="250" t="s">
        <v>70</v>
      </c>
      <c r="AC23" s="250" t="s">
        <v>70</v>
      </c>
      <c r="AD23" s="162" t="s">
        <v>56</v>
      </c>
      <c r="AE23" s="165">
        <f>G23+I23+Q23+S23</f>
        <v>4291000</v>
      </c>
      <c r="AF23" s="193"/>
      <c r="AG23" s="192"/>
      <c r="AH23" s="155"/>
      <c r="AI23" s="175"/>
      <c r="AJ23" s="141">
        <v>179</v>
      </c>
      <c r="AK23" s="141"/>
      <c r="AL23" s="142">
        <v>179</v>
      </c>
      <c r="AM23" s="141"/>
      <c r="AN23" s="140">
        <f t="shared" si="0"/>
        <v>0</v>
      </c>
      <c r="AO23" s="140">
        <f t="shared" si="1"/>
        <v>0</v>
      </c>
      <c r="AP23" s="185"/>
      <c r="AQ23" s="181"/>
    </row>
    <row r="24" spans="1:43" ht="30" customHeight="1">
      <c r="A24" s="38" t="s">
        <v>29</v>
      </c>
      <c r="B24" s="197">
        <v>413</v>
      </c>
      <c r="C24" s="202">
        <v>413</v>
      </c>
      <c r="D24" s="199">
        <f>+B24-C24</f>
        <v>0</v>
      </c>
      <c r="E24" s="272">
        <v>98826898</v>
      </c>
      <c r="F24" s="57" t="s">
        <v>45</v>
      </c>
      <c r="G24" s="22">
        <v>631000</v>
      </c>
      <c r="H24" s="250">
        <v>0</v>
      </c>
      <c r="I24" s="269">
        <v>0</v>
      </c>
      <c r="J24" s="250">
        <v>0</v>
      </c>
      <c r="K24" s="269">
        <v>0</v>
      </c>
      <c r="L24" s="269">
        <v>0</v>
      </c>
      <c r="M24" s="269">
        <v>0</v>
      </c>
      <c r="N24" s="269">
        <v>0</v>
      </c>
      <c r="O24" s="269">
        <v>0</v>
      </c>
      <c r="P24" s="285" t="s">
        <v>139</v>
      </c>
      <c r="Q24" s="269">
        <v>8932000</v>
      </c>
      <c r="R24" s="250">
        <v>0</v>
      </c>
      <c r="S24" s="269">
        <v>0</v>
      </c>
      <c r="T24" s="250">
        <f>R24-N24</f>
        <v>0</v>
      </c>
      <c r="U24" s="269">
        <f>S24-O24</f>
        <v>0</v>
      </c>
      <c r="V24" s="250">
        <v>0</v>
      </c>
      <c r="W24" s="269">
        <v>0</v>
      </c>
      <c r="X24" s="250">
        <f>V24-R24</f>
        <v>0</v>
      </c>
      <c r="Y24" s="269">
        <f>V24-R24</f>
        <v>0</v>
      </c>
      <c r="Z24" s="250">
        <f>X24-T24</f>
        <v>0</v>
      </c>
      <c r="AA24" s="269">
        <f>X24-T24</f>
        <v>0</v>
      </c>
      <c r="AB24" s="250">
        <v>13</v>
      </c>
      <c r="AC24" s="269">
        <v>4756000</v>
      </c>
      <c r="AD24" s="162" t="s">
        <v>144</v>
      </c>
      <c r="AE24" s="165">
        <f>G24+I24+Q24+AC24</f>
        <v>14319000</v>
      </c>
      <c r="AF24" s="193"/>
      <c r="AG24" s="192"/>
      <c r="AH24" s="155"/>
      <c r="AI24" s="175"/>
      <c r="AJ24" s="141">
        <v>413</v>
      </c>
      <c r="AK24" s="141"/>
      <c r="AL24" s="142">
        <v>413</v>
      </c>
      <c r="AM24" s="141"/>
      <c r="AN24" s="140">
        <f t="shared" si="0"/>
        <v>0</v>
      </c>
      <c r="AO24" s="140">
        <f t="shared" si="1"/>
        <v>0</v>
      </c>
      <c r="AP24" s="187">
        <v>13</v>
      </c>
      <c r="AQ24" s="181"/>
    </row>
    <row r="25" spans="1:43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57" t="s">
        <v>70</v>
      </c>
      <c r="G25" s="22" t="s">
        <v>70</v>
      </c>
      <c r="H25" s="250" t="s">
        <v>70</v>
      </c>
      <c r="I25" s="250" t="s">
        <v>70</v>
      </c>
      <c r="J25" s="250" t="s">
        <v>70</v>
      </c>
      <c r="K25" s="250" t="s">
        <v>70</v>
      </c>
      <c r="L25" s="250" t="s">
        <v>70</v>
      </c>
      <c r="M25" s="250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250" t="s">
        <v>70</v>
      </c>
      <c r="U25" s="250" t="s">
        <v>70</v>
      </c>
      <c r="V25" s="250" t="s">
        <v>70</v>
      </c>
      <c r="W25" s="250" t="s">
        <v>70</v>
      </c>
      <c r="X25" s="250" t="s">
        <v>70</v>
      </c>
      <c r="Y25" s="250" t="s">
        <v>70</v>
      </c>
      <c r="Z25" s="250" t="s">
        <v>70</v>
      </c>
      <c r="AA25" s="250" t="s">
        <v>70</v>
      </c>
      <c r="AB25" s="250" t="s">
        <v>70</v>
      </c>
      <c r="AC25" s="250" t="s">
        <v>70</v>
      </c>
      <c r="AD25" s="166">
        <v>0</v>
      </c>
      <c r="AE25" s="165">
        <v>0</v>
      </c>
      <c r="AF25" s="193"/>
      <c r="AG25" s="192"/>
      <c r="AH25" s="155">
        <v>3</v>
      </c>
      <c r="AI25" s="175"/>
      <c r="AJ25" s="141">
        <v>720</v>
      </c>
      <c r="AK25" s="141">
        <v>3</v>
      </c>
      <c r="AL25" s="141">
        <v>720</v>
      </c>
      <c r="AM25" s="141">
        <v>3</v>
      </c>
      <c r="AN25" s="140">
        <f t="shared" si="0"/>
        <v>0</v>
      </c>
      <c r="AO25" s="140">
        <f t="shared" si="1"/>
        <v>0</v>
      </c>
      <c r="AP25" s="185"/>
      <c r="AQ25" s="181"/>
    </row>
    <row r="26" spans="1:43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250" t="s">
        <v>70</v>
      </c>
      <c r="I26" s="250" t="s">
        <v>70</v>
      </c>
      <c r="J26" s="250" t="s">
        <v>70</v>
      </c>
      <c r="K26" s="250" t="s">
        <v>70</v>
      </c>
      <c r="L26" s="250" t="s">
        <v>70</v>
      </c>
      <c r="M26" s="250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250" t="s">
        <v>70</v>
      </c>
      <c r="U26" s="250" t="s">
        <v>70</v>
      </c>
      <c r="V26" s="250" t="s">
        <v>70</v>
      </c>
      <c r="W26" s="250" t="s">
        <v>70</v>
      </c>
      <c r="X26" s="250" t="s">
        <v>70</v>
      </c>
      <c r="Y26" s="250" t="s">
        <v>70</v>
      </c>
      <c r="Z26" s="250" t="s">
        <v>70</v>
      </c>
      <c r="AA26" s="250" t="s">
        <v>70</v>
      </c>
      <c r="AB26" s="250" t="s">
        <v>70</v>
      </c>
      <c r="AC26" s="250" t="s">
        <v>70</v>
      </c>
      <c r="AD26" s="162">
        <v>0</v>
      </c>
      <c r="AE26" s="165">
        <v>0</v>
      </c>
      <c r="AF26" s="193"/>
      <c r="AG26" s="192"/>
      <c r="AH26" s="155"/>
      <c r="AI26" s="175"/>
      <c r="AJ26" s="140">
        <v>1832</v>
      </c>
      <c r="AK26" s="140"/>
      <c r="AL26" s="142">
        <v>1832</v>
      </c>
      <c r="AM26" s="140"/>
      <c r="AN26" s="140">
        <v>0</v>
      </c>
      <c r="AO26" s="140">
        <f t="shared" si="1"/>
        <v>0</v>
      </c>
      <c r="AP26" s="185"/>
      <c r="AQ26" s="180"/>
    </row>
    <row r="27" spans="1:43" ht="30" customHeight="1">
      <c r="A27" s="36" t="s">
        <v>16</v>
      </c>
      <c r="B27" s="197">
        <v>35</v>
      </c>
      <c r="C27" s="202">
        <v>30</v>
      </c>
      <c r="D27" s="199">
        <f>B27-C27</f>
        <v>5</v>
      </c>
      <c r="E27" s="272">
        <v>28321385</v>
      </c>
      <c r="F27" s="57" t="s">
        <v>67</v>
      </c>
      <c r="G27" s="22" t="s">
        <v>67</v>
      </c>
      <c r="H27" s="68" t="s">
        <v>67</v>
      </c>
      <c r="I27" s="239" t="s">
        <v>67</v>
      </c>
      <c r="J27" s="68" t="s">
        <v>67</v>
      </c>
      <c r="K27" s="239" t="s">
        <v>67</v>
      </c>
      <c r="L27" s="239" t="s">
        <v>67</v>
      </c>
      <c r="M27" s="239" t="s">
        <v>67</v>
      </c>
      <c r="N27" s="239" t="s">
        <v>67</v>
      </c>
      <c r="O27" s="239" t="s">
        <v>67</v>
      </c>
      <c r="P27" s="239" t="s">
        <v>67</v>
      </c>
      <c r="Q27" s="239" t="s">
        <v>67</v>
      </c>
      <c r="R27" s="68" t="s">
        <v>67</v>
      </c>
      <c r="S27" s="239" t="s">
        <v>67</v>
      </c>
      <c r="T27" s="68" t="s">
        <v>67</v>
      </c>
      <c r="U27" s="239" t="s">
        <v>67</v>
      </c>
      <c r="V27" s="68" t="s">
        <v>67</v>
      </c>
      <c r="W27" s="239" t="s">
        <v>67</v>
      </c>
      <c r="X27" s="68" t="s">
        <v>67</v>
      </c>
      <c r="Y27" s="239" t="s">
        <v>67</v>
      </c>
      <c r="Z27" s="68" t="s">
        <v>67</v>
      </c>
      <c r="AA27" s="239" t="s">
        <v>67</v>
      </c>
      <c r="AB27" s="68" t="s">
        <v>67</v>
      </c>
      <c r="AC27" s="239" t="s">
        <v>67</v>
      </c>
      <c r="AD27" s="162">
        <v>0</v>
      </c>
      <c r="AE27" s="165">
        <v>0</v>
      </c>
      <c r="AF27" s="193"/>
      <c r="AG27" s="192"/>
      <c r="AH27" s="155"/>
      <c r="AI27" s="175" t="s">
        <v>99</v>
      </c>
      <c r="AJ27" s="172">
        <v>35</v>
      </c>
      <c r="AK27" s="172"/>
      <c r="AL27" s="173">
        <f>C27</f>
        <v>30</v>
      </c>
      <c r="AM27" s="172"/>
      <c r="AN27" s="140">
        <f t="shared" si="0"/>
        <v>5</v>
      </c>
      <c r="AO27" s="140">
        <f t="shared" si="1"/>
        <v>0</v>
      </c>
      <c r="AP27" s="185"/>
      <c r="AQ27" s="181"/>
    </row>
    <row r="28" spans="1:43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57" t="s">
        <v>118</v>
      </c>
      <c r="G28" s="22">
        <v>4988850</v>
      </c>
      <c r="H28" s="250">
        <v>0</v>
      </c>
      <c r="I28" s="269">
        <v>0</v>
      </c>
      <c r="J28" s="250" t="s">
        <v>46</v>
      </c>
      <c r="K28" s="269">
        <v>322000</v>
      </c>
      <c r="L28" s="269">
        <v>0</v>
      </c>
      <c r="M28" s="269">
        <v>0</v>
      </c>
      <c r="N28" s="285" t="s">
        <v>210</v>
      </c>
      <c r="O28" s="269">
        <v>11875000</v>
      </c>
      <c r="P28" s="269">
        <v>0</v>
      </c>
      <c r="Q28" s="269">
        <v>0</v>
      </c>
      <c r="R28" s="251">
        <v>0</v>
      </c>
      <c r="S28" s="341">
        <f>Q28-M28</f>
        <v>0</v>
      </c>
      <c r="T28" s="251">
        <v>0</v>
      </c>
      <c r="U28" s="341">
        <v>0</v>
      </c>
      <c r="V28" s="251" t="s">
        <v>139</v>
      </c>
      <c r="W28" s="341">
        <v>6510000</v>
      </c>
      <c r="X28" s="250" t="s">
        <v>70</v>
      </c>
      <c r="Y28" s="250" t="s">
        <v>70</v>
      </c>
      <c r="Z28" s="250" t="s">
        <v>70</v>
      </c>
      <c r="AA28" s="250" t="s">
        <v>70</v>
      </c>
      <c r="AB28" s="250" t="s">
        <v>70</v>
      </c>
      <c r="AC28" s="250" t="s">
        <v>70</v>
      </c>
      <c r="AD28" s="162" t="s">
        <v>143</v>
      </c>
      <c r="AE28" s="165">
        <f>G28+I28+K28+O28+W28</f>
        <v>23695850</v>
      </c>
      <c r="AF28" s="193"/>
      <c r="AG28" s="192"/>
      <c r="AH28" s="155">
        <v>26</v>
      </c>
      <c r="AI28" s="175"/>
      <c r="AJ28" s="141">
        <v>743</v>
      </c>
      <c r="AK28" s="141">
        <v>26</v>
      </c>
      <c r="AL28" s="141">
        <v>743</v>
      </c>
      <c r="AM28" s="141">
        <v>26</v>
      </c>
      <c r="AN28" s="140">
        <f t="shared" si="0"/>
        <v>0</v>
      </c>
      <c r="AO28" s="140">
        <f t="shared" si="1"/>
        <v>0</v>
      </c>
      <c r="AP28" s="185"/>
      <c r="AQ28" s="181"/>
    </row>
    <row r="29" spans="1:43" ht="30" customHeight="1">
      <c r="A29" s="40" t="s">
        <v>18</v>
      </c>
      <c r="B29" s="197" t="s">
        <v>96</v>
      </c>
      <c r="C29" s="198" t="s">
        <v>218</v>
      </c>
      <c r="D29" s="203">
        <v>0</v>
      </c>
      <c r="E29" s="273">
        <v>280734521.68</v>
      </c>
      <c r="F29" s="158">
        <v>0</v>
      </c>
      <c r="G29" s="159">
        <v>0</v>
      </c>
      <c r="H29" s="250" t="s">
        <v>44</v>
      </c>
      <c r="I29" s="153">
        <v>1564158.8899999857</v>
      </c>
      <c r="J29" s="250" t="s">
        <v>44</v>
      </c>
      <c r="K29" s="153">
        <v>1491880.5200000405</v>
      </c>
      <c r="L29" s="285" t="s">
        <v>44</v>
      </c>
      <c r="M29" s="153">
        <v>1035841.9999999404</v>
      </c>
      <c r="N29" s="285" t="s">
        <v>211</v>
      </c>
      <c r="O29" s="153">
        <v>4465245.550000012</v>
      </c>
      <c r="P29" s="285" t="s">
        <v>123</v>
      </c>
      <c r="Q29" s="153">
        <v>2670592.550000012</v>
      </c>
      <c r="R29" s="251" t="s">
        <v>72</v>
      </c>
      <c r="S29" s="269">
        <f>Q29-M29</f>
        <v>1634750.5500000715</v>
      </c>
      <c r="T29" s="251" t="s">
        <v>46</v>
      </c>
      <c r="U29" s="269">
        <v>1153069.5899999738</v>
      </c>
      <c r="V29" s="251" t="s">
        <v>43</v>
      </c>
      <c r="W29" s="269">
        <v>329009.9700000286</v>
      </c>
      <c r="X29" s="250" t="s">
        <v>70</v>
      </c>
      <c r="Y29" s="250" t="s">
        <v>70</v>
      </c>
      <c r="Z29" s="250" t="s">
        <v>70</v>
      </c>
      <c r="AA29" s="250" t="s">
        <v>70</v>
      </c>
      <c r="AB29" s="250" t="s">
        <v>70</v>
      </c>
      <c r="AC29" s="250" t="s">
        <v>70</v>
      </c>
      <c r="AD29" s="162" t="s">
        <v>216</v>
      </c>
      <c r="AE29" s="165">
        <f>G29+I29+K29+M29+O29+Q29+S29+U29+W29</f>
        <v>14344549.620000064</v>
      </c>
      <c r="AF29" s="193"/>
      <c r="AG29" s="192"/>
      <c r="AH29" s="155">
        <v>1</v>
      </c>
      <c r="AI29" s="175"/>
      <c r="AJ29" s="137">
        <v>1044</v>
      </c>
      <c r="AK29" s="137">
        <v>1</v>
      </c>
      <c r="AL29" s="137">
        <v>1044</v>
      </c>
      <c r="AM29" s="137">
        <v>1</v>
      </c>
      <c r="AN29" s="140">
        <f t="shared" si="0"/>
        <v>0</v>
      </c>
      <c r="AO29" s="140">
        <f t="shared" si="1"/>
        <v>0</v>
      </c>
      <c r="AP29" s="185"/>
      <c r="AQ29" s="186"/>
    </row>
    <row r="30" spans="1:43" ht="39" customHeight="1">
      <c r="A30" s="276" t="s">
        <v>146</v>
      </c>
      <c r="B30" s="197" t="s">
        <v>147</v>
      </c>
      <c r="C30" s="202" t="s">
        <v>241</v>
      </c>
      <c r="D30" s="203" t="s">
        <v>243</v>
      </c>
      <c r="E30" s="273">
        <v>81781579</v>
      </c>
      <c r="F30" s="158"/>
      <c r="G30" s="159"/>
      <c r="H30" s="250"/>
      <c r="I30" s="153"/>
      <c r="J30" s="250" t="s">
        <v>148</v>
      </c>
      <c r="K30" s="153">
        <v>48807240.58</v>
      </c>
      <c r="L30" s="285" t="s">
        <v>152</v>
      </c>
      <c r="M30" s="153">
        <v>1545931.97</v>
      </c>
      <c r="N30" s="285" t="s">
        <v>193</v>
      </c>
      <c r="O30" s="153">
        <v>20791335</v>
      </c>
      <c r="P30" s="285">
        <v>0</v>
      </c>
      <c r="Q30" s="269">
        <v>0</v>
      </c>
      <c r="R30" s="201">
        <v>0</v>
      </c>
      <c r="S30" s="341">
        <v>0</v>
      </c>
      <c r="T30" s="201">
        <v>0</v>
      </c>
      <c r="U30" s="341">
        <v>0</v>
      </c>
      <c r="V30" s="201" t="s">
        <v>215</v>
      </c>
      <c r="W30" s="341">
        <v>6919300</v>
      </c>
      <c r="X30" s="201" t="s">
        <v>227</v>
      </c>
      <c r="Y30" s="341">
        <v>3717771.620000005</v>
      </c>
      <c r="Z30" s="201" t="s">
        <v>228</v>
      </c>
      <c r="AA30" s="341">
        <v>50344877.78999999</v>
      </c>
      <c r="AB30" s="197" t="s">
        <v>235</v>
      </c>
      <c r="AC30" s="341">
        <v>894329.0600000024</v>
      </c>
      <c r="AD30" s="162" t="s">
        <v>236</v>
      </c>
      <c r="AE30" s="165">
        <f>K30+M30+O30+W30+Y30+AA30</f>
        <v>132126456.96</v>
      </c>
      <c r="AF30" s="193"/>
      <c r="AG30" s="192"/>
      <c r="AH30" s="155"/>
      <c r="AI30" s="175"/>
      <c r="AJ30" s="137" t="s">
        <v>74</v>
      </c>
      <c r="AK30" s="137">
        <f>308+6</f>
        <v>314</v>
      </c>
      <c r="AL30" s="340"/>
      <c r="AM30" s="137">
        <v>200</v>
      </c>
      <c r="AN30" s="140"/>
      <c r="AO30" s="140">
        <f t="shared" si="1"/>
        <v>114</v>
      </c>
      <c r="AP30" s="185">
        <v>1</v>
      </c>
      <c r="AQ30" s="186"/>
    </row>
    <row r="31" spans="1:43" ht="38.25" customHeight="1">
      <c r="A31" s="276" t="s">
        <v>205</v>
      </c>
      <c r="B31" s="197" t="s">
        <v>207</v>
      </c>
      <c r="C31" s="202">
        <v>30</v>
      </c>
      <c r="D31" s="203" t="s">
        <v>244</v>
      </c>
      <c r="E31" s="273">
        <v>15476124</v>
      </c>
      <c r="F31" s="158"/>
      <c r="G31" s="159"/>
      <c r="H31" s="250"/>
      <c r="I31" s="153"/>
      <c r="J31" s="250"/>
      <c r="K31" s="153"/>
      <c r="L31" s="285"/>
      <c r="M31" s="153"/>
      <c r="N31" s="285"/>
      <c r="O31" s="153"/>
      <c r="P31" s="285"/>
      <c r="Q31" s="269"/>
      <c r="R31" s="201"/>
      <c r="S31" s="341"/>
      <c r="T31" s="201">
        <v>0</v>
      </c>
      <c r="U31" s="341">
        <v>0</v>
      </c>
      <c r="V31" s="201">
        <v>0</v>
      </c>
      <c r="W31" s="341">
        <v>0</v>
      </c>
      <c r="X31" s="250">
        <v>9</v>
      </c>
      <c r="Y31" s="341">
        <v>15476124</v>
      </c>
      <c r="Z31" s="250">
        <v>5</v>
      </c>
      <c r="AA31" s="341">
        <v>6794540</v>
      </c>
      <c r="AB31" s="250">
        <v>16</v>
      </c>
      <c r="AC31" s="341">
        <v>21263335</v>
      </c>
      <c r="AD31" s="162" t="s">
        <v>200</v>
      </c>
      <c r="AE31" s="165">
        <f>+U31+W31+Y31+AA31+AC31</f>
        <v>43533999</v>
      </c>
      <c r="AF31" s="193"/>
      <c r="AG31" s="192"/>
      <c r="AH31" s="155"/>
      <c r="AI31" s="175"/>
      <c r="AJ31" s="137">
        <v>298</v>
      </c>
      <c r="AK31" s="137">
        <v>1</v>
      </c>
      <c r="AL31" s="340">
        <v>30</v>
      </c>
      <c r="AM31" s="137">
        <v>0</v>
      </c>
      <c r="AN31" s="140">
        <f>AJ31-AL31</f>
        <v>268</v>
      </c>
      <c r="AO31" s="140">
        <f t="shared" si="1"/>
        <v>1</v>
      </c>
      <c r="AP31" s="185">
        <v>16</v>
      </c>
      <c r="AQ31" s="186"/>
    </row>
    <row r="32" spans="1:43" ht="38.25" customHeight="1">
      <c r="A32" s="276" t="s">
        <v>222</v>
      </c>
      <c r="B32" s="197" t="s">
        <v>223</v>
      </c>
      <c r="C32" s="202">
        <v>1</v>
      </c>
      <c r="D32" s="197" t="s">
        <v>245</v>
      </c>
      <c r="E32" s="273">
        <v>0</v>
      </c>
      <c r="F32" s="158"/>
      <c r="G32" s="159"/>
      <c r="H32" s="250"/>
      <c r="I32" s="153"/>
      <c r="J32" s="250"/>
      <c r="K32" s="153"/>
      <c r="L32" s="285"/>
      <c r="M32" s="153"/>
      <c r="N32" s="285"/>
      <c r="O32" s="153"/>
      <c r="P32" s="285"/>
      <c r="Q32" s="269"/>
      <c r="R32" s="201"/>
      <c r="S32" s="341"/>
      <c r="T32" s="201"/>
      <c r="U32" s="341"/>
      <c r="V32" s="201"/>
      <c r="W32" s="341"/>
      <c r="X32" s="201">
        <f>V32-R32</f>
        <v>0</v>
      </c>
      <c r="Y32" s="341">
        <v>0</v>
      </c>
      <c r="Z32" s="201">
        <f>X32-T32</f>
        <v>0</v>
      </c>
      <c r="AA32" s="341">
        <f>Y32-U32</f>
        <v>0</v>
      </c>
      <c r="AB32" s="201">
        <v>1</v>
      </c>
      <c r="AC32" s="341">
        <v>1088305.08</v>
      </c>
      <c r="AD32" s="162" t="s">
        <v>43</v>
      </c>
      <c r="AE32" s="165">
        <f>+U32+W32+Y32+AA32+AC32</f>
        <v>1088305.08</v>
      </c>
      <c r="AF32" s="193"/>
      <c r="AG32" s="192"/>
      <c r="AH32" s="155"/>
      <c r="AI32" s="175"/>
      <c r="AJ32" s="137">
        <v>230</v>
      </c>
      <c r="AK32" s="137">
        <v>78</v>
      </c>
      <c r="AL32" s="340">
        <v>1</v>
      </c>
      <c r="AM32" s="137">
        <v>0</v>
      </c>
      <c r="AN32" s="140">
        <f t="shared" si="0"/>
        <v>229</v>
      </c>
      <c r="AO32" s="140">
        <f t="shared" si="1"/>
        <v>78</v>
      </c>
      <c r="AP32" s="185">
        <v>1</v>
      </c>
      <c r="AQ32" s="186"/>
    </row>
    <row r="33" spans="1:43" ht="33" customHeight="1">
      <c r="A33" s="276" t="s">
        <v>206</v>
      </c>
      <c r="B33" s="197">
        <v>294</v>
      </c>
      <c r="C33" s="202">
        <v>13</v>
      </c>
      <c r="D33" s="201">
        <f>+B33-C33</f>
        <v>281</v>
      </c>
      <c r="E33" s="273">
        <v>4999000</v>
      </c>
      <c r="F33" s="158"/>
      <c r="G33" s="159"/>
      <c r="H33" s="250"/>
      <c r="I33" s="153"/>
      <c r="J33" s="250"/>
      <c r="K33" s="153"/>
      <c r="L33" s="285"/>
      <c r="M33" s="153"/>
      <c r="N33" s="285"/>
      <c r="O33" s="153"/>
      <c r="P33" s="285"/>
      <c r="Q33" s="269"/>
      <c r="R33" s="344" t="s">
        <v>45</v>
      </c>
      <c r="S33" s="341">
        <v>875000</v>
      </c>
      <c r="T33" s="344" t="s">
        <v>212</v>
      </c>
      <c r="U33" s="343">
        <v>2523000</v>
      </c>
      <c r="V33" s="250" t="s">
        <v>46</v>
      </c>
      <c r="W33" s="269">
        <v>1601000</v>
      </c>
      <c r="X33" s="250">
        <v>0</v>
      </c>
      <c r="Y33" s="269">
        <v>0</v>
      </c>
      <c r="Z33" s="250">
        <v>0</v>
      </c>
      <c r="AA33" s="269">
        <v>0</v>
      </c>
      <c r="AB33" s="250">
        <v>3</v>
      </c>
      <c r="AC33" s="269">
        <v>1284000</v>
      </c>
      <c r="AD33" s="162" t="s">
        <v>237</v>
      </c>
      <c r="AE33" s="165">
        <f>S33+U33+W33+AC33</f>
        <v>6283000</v>
      </c>
      <c r="AF33" s="193"/>
      <c r="AG33" s="192"/>
      <c r="AH33" s="155"/>
      <c r="AI33" s="175"/>
      <c r="AJ33" s="137">
        <v>294</v>
      </c>
      <c r="AK33" s="137"/>
      <c r="AL33" s="340">
        <v>13</v>
      </c>
      <c r="AM33" s="137"/>
      <c r="AN33" s="140">
        <f t="shared" si="0"/>
        <v>281</v>
      </c>
      <c r="AO33" s="140"/>
      <c r="AP33" s="185">
        <v>3</v>
      </c>
      <c r="AQ33" s="186"/>
    </row>
    <row r="34" spans="1:43" ht="42.75" customHeight="1">
      <c r="A34" s="276" t="s">
        <v>226</v>
      </c>
      <c r="B34" s="197" t="s">
        <v>230</v>
      </c>
      <c r="C34" s="202">
        <v>92</v>
      </c>
      <c r="D34" s="203" t="s">
        <v>246</v>
      </c>
      <c r="E34" s="273"/>
      <c r="F34" s="158"/>
      <c r="G34" s="159"/>
      <c r="H34" s="250"/>
      <c r="I34" s="153"/>
      <c r="J34" s="250"/>
      <c r="K34" s="153"/>
      <c r="L34" s="285"/>
      <c r="M34" s="153"/>
      <c r="N34" s="285"/>
      <c r="O34" s="153"/>
      <c r="P34" s="285"/>
      <c r="Q34" s="269"/>
      <c r="R34" s="344"/>
      <c r="S34" s="341"/>
      <c r="T34" s="344"/>
      <c r="U34" s="343"/>
      <c r="V34" s="250"/>
      <c r="W34" s="269"/>
      <c r="X34" s="250"/>
      <c r="Y34" s="269"/>
      <c r="Z34" s="250">
        <v>67</v>
      </c>
      <c r="AA34" s="269">
        <v>12256652.95</v>
      </c>
      <c r="AB34" s="250">
        <v>25</v>
      </c>
      <c r="AC34" s="269">
        <v>4259029.700000001</v>
      </c>
      <c r="AD34" s="162" t="s">
        <v>238</v>
      </c>
      <c r="AE34" s="165">
        <f>+AA34+AC34</f>
        <v>16515682.65</v>
      </c>
      <c r="AF34" s="193"/>
      <c r="AG34" s="192"/>
      <c r="AH34" s="155"/>
      <c r="AI34" s="175"/>
      <c r="AJ34" s="137">
        <v>237</v>
      </c>
      <c r="AK34" s="137">
        <v>8</v>
      </c>
      <c r="AL34" s="340">
        <v>92</v>
      </c>
      <c r="AM34" s="137">
        <v>0</v>
      </c>
      <c r="AN34" s="140">
        <f>AJ34-AL34</f>
        <v>145</v>
      </c>
      <c r="AO34" s="140">
        <v>0</v>
      </c>
      <c r="AP34" s="185">
        <v>25</v>
      </c>
      <c r="AQ34" s="186"/>
    </row>
    <row r="35" spans="1:43" s="46" customFormat="1" ht="58.5" customHeight="1">
      <c r="A35" s="97" t="s">
        <v>61</v>
      </c>
      <c r="B35" s="130" t="s">
        <v>231</v>
      </c>
      <c r="C35" s="130" t="s">
        <v>242</v>
      </c>
      <c r="D35" s="130" t="s">
        <v>247</v>
      </c>
      <c r="E35" s="98">
        <f>E33+E31+E30+E29+E28+E27+E26+E25+E24+E23+E22+E21+E20+E19+E18+E17+E16+E15+E14+E12+E11+((E13+E10+E9+E8+E7+E6+E5)*1.5)+(E4*2)</f>
        <v>4994655189.997134</v>
      </c>
      <c r="F35" s="100" t="s">
        <v>47</v>
      </c>
      <c r="G35" s="98">
        <f>G29+G28+G24+G23+G21+G14+G12+G11</f>
        <v>5619850</v>
      </c>
      <c r="H35" s="100" t="s">
        <v>44</v>
      </c>
      <c r="I35" s="98">
        <f>I29+I28+I24+I23+I21+I14+I12+I11</f>
        <v>1564158.8899999857</v>
      </c>
      <c r="J35" s="283" t="s">
        <v>149</v>
      </c>
      <c r="K35" s="98">
        <f>K29+K28+K24+K23+K21+K14+K12+K11+K30</f>
        <v>50621121.10000004</v>
      </c>
      <c r="L35" s="283" t="s">
        <v>151</v>
      </c>
      <c r="M35" s="98">
        <f>M29+M28+M24+M23+M21+M14+M12+M11+M30</f>
        <v>2581773.96999994</v>
      </c>
      <c r="N35" s="338" t="s">
        <v>194</v>
      </c>
      <c r="O35" s="98">
        <f>O29+O28+O24+O23+O21+O14+O12+O11+O30</f>
        <v>37131580.55000001</v>
      </c>
      <c r="P35" s="98" t="s">
        <v>199</v>
      </c>
      <c r="Q35" s="98">
        <f>Q29+Q28+Q24+Q23+Q21+Q14+Q12+Q11+Q30</f>
        <v>14589592.550000012</v>
      </c>
      <c r="R35" s="98" t="s">
        <v>47</v>
      </c>
      <c r="S35" s="98">
        <f>S29+S28+S24+S23+S21+S14+S12+S11+S30</f>
        <v>2938750.5500000715</v>
      </c>
      <c r="T35" s="98" t="s">
        <v>118</v>
      </c>
      <c r="U35" s="342">
        <f>U29+U28+U24+U21+U14+U12+U11+U30+U31+U33</f>
        <v>3676069.589999974</v>
      </c>
      <c r="V35" s="345" t="s">
        <v>214</v>
      </c>
      <c r="W35" s="342">
        <f>W29+W28+W24+W21+W14+W12+W11+W30+W31+W33</f>
        <v>15359309.970000029</v>
      </c>
      <c r="X35" s="345" t="s">
        <v>224</v>
      </c>
      <c r="Y35" s="342">
        <f>+Y30+Y31+Y33</f>
        <v>19193895.620000005</v>
      </c>
      <c r="Z35" s="345" t="s">
        <v>229</v>
      </c>
      <c r="AA35" s="342">
        <f>+AA30+AA31+AA33+AA34</f>
        <v>69396070.74</v>
      </c>
      <c r="AB35" s="346" t="s">
        <v>240</v>
      </c>
      <c r="AC35" s="342">
        <f>+AC24+AC30+AC31+AC32+AC33+AC34</f>
        <v>33544998.840000004</v>
      </c>
      <c r="AD35" s="167" t="s">
        <v>239</v>
      </c>
      <c r="AE35" s="168">
        <f>AE29+AE28+AE27+AE26+AE25+AE24+AE23+AE22+AE21+AE20+AE18+AE14+AE12+AE11+(AE7*1.5)+AE30+AE31+AE33+AE34+AE32</f>
        <v>256197843.31000006</v>
      </c>
      <c r="AF35" s="194"/>
      <c r="AG35" s="274"/>
      <c r="AI35" s="174"/>
      <c r="AJ35" s="130">
        <f aca="true" t="shared" si="7" ref="AJ35:AQ35">SUM(AJ4:AJ34)</f>
        <v>18556</v>
      </c>
      <c r="AK35" s="130">
        <f t="shared" si="7"/>
        <v>989</v>
      </c>
      <c r="AL35" s="130">
        <f t="shared" si="7"/>
        <v>17300</v>
      </c>
      <c r="AM35" s="130">
        <f t="shared" si="7"/>
        <v>776</v>
      </c>
      <c r="AN35" s="130">
        <f t="shared" si="7"/>
        <v>1256</v>
      </c>
      <c r="AO35" s="130">
        <f t="shared" si="7"/>
        <v>205</v>
      </c>
      <c r="AP35" s="130">
        <f t="shared" si="7"/>
        <v>59</v>
      </c>
      <c r="AQ35" s="130">
        <f t="shared" si="7"/>
        <v>0</v>
      </c>
    </row>
    <row r="36" spans="1:41" s="278" customFormat="1" ht="21" customHeight="1">
      <c r="A36" s="277"/>
      <c r="F36" s="279">
        <v>10</v>
      </c>
      <c r="G36" s="280"/>
      <c r="H36" s="278">
        <v>4</v>
      </c>
      <c r="J36" s="281">
        <v>7</v>
      </c>
      <c r="U36" s="278" t="s">
        <v>204</v>
      </c>
      <c r="AD36" s="282" t="s">
        <v>74</v>
      </c>
      <c r="AL36" s="275" t="s">
        <v>74</v>
      </c>
      <c r="AN36" s="284">
        <f>AJ35-AL35</f>
        <v>1256</v>
      </c>
      <c r="AO36" s="284">
        <f>AK35-AM35</f>
        <v>213</v>
      </c>
    </row>
    <row r="37" spans="1:7" ht="19.5">
      <c r="A37" s="371" t="s">
        <v>108</v>
      </c>
      <c r="B37" s="371"/>
      <c r="C37" s="371"/>
      <c r="D37" s="371"/>
      <c r="E37" s="371"/>
      <c r="F37" s="371"/>
      <c r="G37" s="371"/>
    </row>
    <row r="38" spans="1:33" s="1" customFormat="1" ht="28.5" customHeight="1">
      <c r="A38" s="296"/>
      <c r="B38" s="297"/>
      <c r="C38" s="297"/>
      <c r="D38" s="298"/>
      <c r="E38" s="299"/>
      <c r="F38" s="297"/>
      <c r="G38" s="300"/>
      <c r="H38" s="365" t="s">
        <v>153</v>
      </c>
      <c r="I38" s="369"/>
      <c r="J38" s="365" t="s">
        <v>154</v>
      </c>
      <c r="K38" s="369"/>
      <c r="L38" s="365" t="s">
        <v>155</v>
      </c>
      <c r="M38" s="369"/>
      <c r="N38" s="365" t="s">
        <v>156</v>
      </c>
      <c r="O38" s="369"/>
      <c r="P38" s="365" t="s">
        <v>195</v>
      </c>
      <c r="Q38" s="369"/>
      <c r="R38" s="365" t="s">
        <v>201</v>
      </c>
      <c r="S38" s="369"/>
      <c r="T38" s="365" t="s">
        <v>203</v>
      </c>
      <c r="U38" s="369"/>
      <c r="V38" s="365" t="s">
        <v>208</v>
      </c>
      <c r="W38" s="369"/>
      <c r="X38" s="365" t="s">
        <v>220</v>
      </c>
      <c r="Y38" s="369"/>
      <c r="Z38" s="365" t="s">
        <v>232</v>
      </c>
      <c r="AA38" s="369"/>
      <c r="AB38" s="365" t="s">
        <v>233</v>
      </c>
      <c r="AC38" s="369"/>
      <c r="AD38" s="365" t="s">
        <v>248</v>
      </c>
      <c r="AE38" s="369"/>
      <c r="AF38" s="372" t="s">
        <v>119</v>
      </c>
      <c r="AG38" s="373"/>
    </row>
    <row r="39" spans="1:33" s="1" customFormat="1" ht="64.5">
      <c r="A39" s="291" t="s">
        <v>1</v>
      </c>
      <c r="B39" s="292" t="s">
        <v>2</v>
      </c>
      <c r="C39" s="292" t="s">
        <v>59</v>
      </c>
      <c r="D39" s="293" t="s">
        <v>60</v>
      </c>
      <c r="E39" s="294" t="s">
        <v>71</v>
      </c>
      <c r="F39" s="292" t="s">
        <v>84</v>
      </c>
      <c r="G39" s="295" t="s">
        <v>100</v>
      </c>
      <c r="H39" s="55" t="s">
        <v>4</v>
      </c>
      <c r="I39" s="7" t="s">
        <v>5</v>
      </c>
      <c r="J39" s="55" t="s">
        <v>4</v>
      </c>
      <c r="K39" s="7" t="s">
        <v>5</v>
      </c>
      <c r="L39" s="55" t="s">
        <v>4</v>
      </c>
      <c r="M39" s="7" t="s">
        <v>5</v>
      </c>
      <c r="N39" s="55" t="s">
        <v>4</v>
      </c>
      <c r="O39" s="7" t="s">
        <v>5</v>
      </c>
      <c r="P39" s="55" t="s">
        <v>4</v>
      </c>
      <c r="Q39" s="7" t="s">
        <v>5</v>
      </c>
      <c r="R39" s="55" t="s">
        <v>4</v>
      </c>
      <c r="S39" s="7" t="s">
        <v>5</v>
      </c>
      <c r="T39" s="55" t="s">
        <v>4</v>
      </c>
      <c r="U39" s="7" t="s">
        <v>5</v>
      </c>
      <c r="V39" s="55" t="s">
        <v>4</v>
      </c>
      <c r="W39" s="7" t="s">
        <v>5</v>
      </c>
      <c r="X39" s="55" t="s">
        <v>4</v>
      </c>
      <c r="Y39" s="7" t="s">
        <v>5</v>
      </c>
      <c r="Z39" s="55" t="s">
        <v>4</v>
      </c>
      <c r="AA39" s="7" t="s">
        <v>5</v>
      </c>
      <c r="AB39" s="55" t="s">
        <v>4</v>
      </c>
      <c r="AC39" s="7" t="s">
        <v>5</v>
      </c>
      <c r="AD39" s="55" t="s">
        <v>4</v>
      </c>
      <c r="AE39" s="7" t="s">
        <v>5</v>
      </c>
      <c r="AF39" s="290" t="s">
        <v>4</v>
      </c>
      <c r="AG39" s="290" t="s">
        <v>5</v>
      </c>
    </row>
    <row r="40" spans="1:33" s="134" customFormat="1" ht="30" customHeight="1">
      <c r="A40" s="38" t="s">
        <v>22</v>
      </c>
      <c r="B40" s="19" t="s">
        <v>39</v>
      </c>
      <c r="C40" s="13" t="s">
        <v>63</v>
      </c>
      <c r="D40" s="8" t="s">
        <v>65</v>
      </c>
      <c r="E40" s="77" t="s">
        <v>64</v>
      </c>
      <c r="F40" s="77" t="s">
        <v>64</v>
      </c>
      <c r="G40" s="10">
        <v>10956475</v>
      </c>
      <c r="H40" s="266">
        <v>0</v>
      </c>
      <c r="I40" s="264">
        <v>0</v>
      </c>
      <c r="J40" s="266">
        <v>0</v>
      </c>
      <c r="K40" s="264">
        <v>0</v>
      </c>
      <c r="L40" s="266">
        <v>0</v>
      </c>
      <c r="M40" s="264">
        <v>0</v>
      </c>
      <c r="N40" s="266">
        <v>0</v>
      </c>
      <c r="O40" s="264">
        <v>0</v>
      </c>
      <c r="P40" s="266">
        <v>3</v>
      </c>
      <c r="Q40" s="264">
        <v>900973</v>
      </c>
      <c r="R40" s="266">
        <v>0</v>
      </c>
      <c r="S40" s="264">
        <v>0</v>
      </c>
      <c r="T40" s="266">
        <v>0</v>
      </c>
      <c r="U40" s="264">
        <v>0</v>
      </c>
      <c r="V40" s="266"/>
      <c r="W40" s="264"/>
      <c r="X40" s="266"/>
      <c r="Y40" s="264"/>
      <c r="Z40" s="266"/>
      <c r="AA40" s="264"/>
      <c r="AB40" s="266"/>
      <c r="AC40" s="264"/>
      <c r="AD40" s="266"/>
      <c r="AE40" s="264"/>
      <c r="AF40" s="195">
        <f>AD40+N40+L40+J40+H40+P40</f>
        <v>3</v>
      </c>
      <c r="AG40" s="196">
        <f>AE40+O40+M40+K40+I40+Q40</f>
        <v>900973</v>
      </c>
    </row>
    <row r="41" spans="1:33" s="134" customFormat="1" ht="25.5">
      <c r="A41" s="38" t="s">
        <v>23</v>
      </c>
      <c r="B41" s="19">
        <v>682</v>
      </c>
      <c r="C41" s="13">
        <v>466</v>
      </c>
      <c r="D41" s="77">
        <v>15</v>
      </c>
      <c r="E41" s="45">
        <v>201</v>
      </c>
      <c r="F41" s="68">
        <v>201</v>
      </c>
      <c r="G41" s="10">
        <v>46550434</v>
      </c>
      <c r="H41" s="266">
        <v>0</v>
      </c>
      <c r="I41" s="264">
        <v>0</v>
      </c>
      <c r="J41" s="266">
        <v>0</v>
      </c>
      <c r="K41" s="264">
        <v>0</v>
      </c>
      <c r="L41" s="266">
        <v>0</v>
      </c>
      <c r="M41" s="264">
        <v>0</v>
      </c>
      <c r="N41" s="266">
        <v>0</v>
      </c>
      <c r="O41" s="264">
        <v>0</v>
      </c>
      <c r="P41" s="266">
        <v>0</v>
      </c>
      <c r="Q41" s="264">
        <v>0</v>
      </c>
      <c r="R41" s="266">
        <v>0</v>
      </c>
      <c r="S41" s="264">
        <v>0</v>
      </c>
      <c r="T41" s="266">
        <v>0</v>
      </c>
      <c r="U41" s="264">
        <v>0</v>
      </c>
      <c r="V41" s="266"/>
      <c r="W41" s="264"/>
      <c r="X41" s="266"/>
      <c r="Y41" s="264"/>
      <c r="Z41" s="266"/>
      <c r="AA41" s="264"/>
      <c r="AB41" s="266"/>
      <c r="AC41" s="264"/>
      <c r="AD41" s="266"/>
      <c r="AE41" s="264"/>
      <c r="AF41" s="195">
        <f>AD41+N41+L41+J41+H41</f>
        <v>0</v>
      </c>
      <c r="AG41" s="196">
        <f>AE41+O41+M41+K41+I41</f>
        <v>0</v>
      </c>
    </row>
    <row r="42" spans="1:33" s="134" customFormat="1" ht="27.75" customHeight="1">
      <c r="A42" s="36" t="s">
        <v>16</v>
      </c>
      <c r="B42" s="13">
        <v>35</v>
      </c>
      <c r="C42" s="148">
        <v>30</v>
      </c>
      <c r="D42" s="77">
        <v>2</v>
      </c>
      <c r="E42" s="45">
        <v>3</v>
      </c>
      <c r="F42" s="265">
        <v>3</v>
      </c>
      <c r="G42" s="262">
        <v>2499500</v>
      </c>
      <c r="H42" s="266">
        <v>0</v>
      </c>
      <c r="I42" s="264">
        <v>0</v>
      </c>
      <c r="J42" s="266">
        <v>0</v>
      </c>
      <c r="K42" s="264">
        <v>0</v>
      </c>
      <c r="L42" s="266">
        <v>0</v>
      </c>
      <c r="M42" s="264">
        <v>0</v>
      </c>
      <c r="N42" s="266">
        <v>1</v>
      </c>
      <c r="O42" s="264">
        <v>620000</v>
      </c>
      <c r="P42" s="266">
        <v>0</v>
      </c>
      <c r="Q42" s="264">
        <v>0</v>
      </c>
      <c r="R42" s="266">
        <v>0</v>
      </c>
      <c r="S42" s="264">
        <v>0</v>
      </c>
      <c r="T42" s="266">
        <v>0</v>
      </c>
      <c r="U42" s="264">
        <v>0</v>
      </c>
      <c r="V42" s="266"/>
      <c r="W42" s="264"/>
      <c r="X42" s="266"/>
      <c r="Y42" s="264"/>
      <c r="Z42" s="266"/>
      <c r="AA42" s="264"/>
      <c r="AB42" s="266"/>
      <c r="AC42" s="264"/>
      <c r="AD42" s="266"/>
      <c r="AE42" s="264"/>
      <c r="AF42" s="195">
        <f>AD42+N42+L42+J42+H42</f>
        <v>1</v>
      </c>
      <c r="AG42" s="196">
        <f>AE42+O42+M42+K42+I42</f>
        <v>620000</v>
      </c>
    </row>
    <row r="43" spans="1:33" s="47" customFormat="1" ht="31.5" customHeight="1">
      <c r="A43" s="103" t="s">
        <v>61</v>
      </c>
      <c r="B43" s="104" t="s">
        <v>105</v>
      </c>
      <c r="C43" s="104" t="s">
        <v>106</v>
      </c>
      <c r="D43" s="106" t="s">
        <v>104</v>
      </c>
      <c r="E43" s="104" t="s">
        <v>107</v>
      </c>
      <c r="F43" s="149">
        <v>239</v>
      </c>
      <c r="G43" s="105">
        <v>60006409</v>
      </c>
      <c r="H43" s="157">
        <v>0</v>
      </c>
      <c r="I43" s="105">
        <v>0</v>
      </c>
      <c r="J43" s="157">
        <v>0</v>
      </c>
      <c r="K43" s="105">
        <v>0</v>
      </c>
      <c r="L43" s="157">
        <v>0</v>
      </c>
      <c r="M43" s="105">
        <v>0</v>
      </c>
      <c r="N43" s="157">
        <f>SUM(N40:N42)</f>
        <v>1</v>
      </c>
      <c r="O43" s="105">
        <f>SUM(O40:O42)</f>
        <v>620000</v>
      </c>
      <c r="P43" s="157">
        <f>SUM(P40:P42)</f>
        <v>3</v>
      </c>
      <c r="Q43" s="105">
        <f>SUM(Q40:Q42)</f>
        <v>900973</v>
      </c>
      <c r="R43" s="157">
        <v>0</v>
      </c>
      <c r="S43" s="105">
        <v>0</v>
      </c>
      <c r="T43" s="157">
        <v>0</v>
      </c>
      <c r="U43" s="105">
        <v>0</v>
      </c>
      <c r="V43" s="157"/>
      <c r="W43" s="105"/>
      <c r="X43" s="157"/>
      <c r="Y43" s="105"/>
      <c r="Z43" s="157"/>
      <c r="AA43" s="105"/>
      <c r="AB43" s="157"/>
      <c r="AC43" s="105"/>
      <c r="AD43" s="157"/>
      <c r="AE43" s="105"/>
      <c r="AF43" s="289">
        <f>SUM(AF40:AF42)</f>
        <v>4</v>
      </c>
      <c r="AG43" s="268">
        <f>SUM(AG40:AG42)</f>
        <v>1520973</v>
      </c>
    </row>
    <row r="44" ht="12.75">
      <c r="A44" s="43"/>
    </row>
    <row r="45" spans="1:7" ht="38.25" customHeight="1">
      <c r="A45" s="359" t="s">
        <v>102</v>
      </c>
      <c r="B45" s="359"/>
      <c r="C45" s="359"/>
      <c r="D45" s="359"/>
      <c r="E45" s="359"/>
      <c r="F45" s="359"/>
      <c r="G45" s="359"/>
    </row>
    <row r="46" spans="1:7" ht="12.75">
      <c r="A46" s="44"/>
      <c r="E46" s="132"/>
      <c r="F46" s="132"/>
      <c r="G46" s="132"/>
    </row>
    <row r="47" spans="1:7" ht="12.75">
      <c r="A47" s="44"/>
      <c r="E47" s="132"/>
      <c r="F47" s="132"/>
      <c r="G47" s="132"/>
    </row>
    <row r="48" spans="1:7" ht="12.75">
      <c r="A48" s="44"/>
      <c r="E48" s="132"/>
      <c r="F48" s="132"/>
      <c r="G48" s="132"/>
    </row>
    <row r="49" spans="1:7" ht="12.75">
      <c r="A49" s="44"/>
      <c r="E49" s="132"/>
      <c r="F49" s="132"/>
      <c r="G49" s="132"/>
    </row>
    <row r="50" ht="12.75">
      <c r="A50" s="44"/>
    </row>
    <row r="51" ht="12.75">
      <c r="A51" s="44"/>
    </row>
    <row r="52" ht="12.75">
      <c r="A52" s="44"/>
    </row>
    <row r="53" ht="12.75">
      <c r="A53" s="44"/>
    </row>
    <row r="54" ht="12.75">
      <c r="A54" s="44"/>
    </row>
    <row r="55" ht="12.75">
      <c r="A55" s="44"/>
    </row>
    <row r="61" spans="2:3" ht="12.75">
      <c r="B61" s="132">
        <v>538</v>
      </c>
      <c r="C61" s="132">
        <v>499</v>
      </c>
    </row>
    <row r="62" spans="2:3" ht="12.75">
      <c r="B62" s="132">
        <v>17517</v>
      </c>
      <c r="C62" s="132">
        <v>13515</v>
      </c>
    </row>
    <row r="77" ht="12.75">
      <c r="J77" s="188" t="e">
        <f>SUM(#REF!)</f>
        <v>#REF!</v>
      </c>
    </row>
  </sheetData>
  <sheetProtection/>
  <mergeCells count="34">
    <mergeCell ref="AF38:AG38"/>
    <mergeCell ref="AD2:AE2"/>
    <mergeCell ref="H38:I38"/>
    <mergeCell ref="AD38:AE38"/>
    <mergeCell ref="L2:M2"/>
    <mergeCell ref="N2:O2"/>
    <mergeCell ref="N38:O38"/>
    <mergeCell ref="P2:Q2"/>
    <mergeCell ref="P38:Q38"/>
    <mergeCell ref="R38:S38"/>
    <mergeCell ref="A1:G1"/>
    <mergeCell ref="A2:A3"/>
    <mergeCell ref="B2:B3"/>
    <mergeCell ref="C2:C3"/>
    <mergeCell ref="E2:E3"/>
    <mergeCell ref="L38:M38"/>
    <mergeCell ref="F2:G2"/>
    <mergeCell ref="D2:D3"/>
    <mergeCell ref="A45:G45"/>
    <mergeCell ref="A37:G37"/>
    <mergeCell ref="H2:I2"/>
    <mergeCell ref="J38:K38"/>
    <mergeCell ref="J2:K2"/>
    <mergeCell ref="R2:S2"/>
    <mergeCell ref="AB2:AC2"/>
    <mergeCell ref="X38:Y38"/>
    <mergeCell ref="Z38:AA38"/>
    <mergeCell ref="X2:Y2"/>
    <mergeCell ref="V2:W2"/>
    <mergeCell ref="T2:U2"/>
    <mergeCell ref="T38:U38"/>
    <mergeCell ref="V38:W38"/>
    <mergeCell ref="Z2:AA2"/>
    <mergeCell ref="AB38:AC38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zoomScale="75" zoomScaleNormal="75" zoomScalePageLayoutView="0" workbookViewId="0" topLeftCell="V22">
      <selection activeCell="AB34" sqref="AB34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8.00390625" style="132" customWidth="1"/>
    <col min="4" max="4" width="15.28125" style="132" customWidth="1"/>
    <col min="5" max="5" width="20.28125" style="143" customWidth="1"/>
    <col min="6" max="6" width="15.7109375" style="135" customWidth="1"/>
    <col min="7" max="8" width="15.57421875" style="136" customWidth="1"/>
    <col min="9" max="29" width="21.7109375" style="136" customWidth="1"/>
    <col min="30" max="30" width="14.28125" style="132" customWidth="1"/>
    <col min="31" max="31" width="17.140625" style="132" customWidth="1"/>
    <col min="32" max="32" width="10.140625" style="132" bestFit="1" customWidth="1"/>
    <col min="33" max="33" width="16.00390625" style="132" customWidth="1"/>
    <col min="34" max="16384" width="9.140625" style="132" customWidth="1"/>
  </cols>
  <sheetData>
    <row r="1" spans="1:29" ht="28.5" customHeight="1">
      <c r="A1" s="360" t="s">
        <v>249</v>
      </c>
      <c r="B1" s="360"/>
      <c r="C1" s="360"/>
      <c r="D1" s="360"/>
      <c r="E1" s="360"/>
      <c r="F1" s="360"/>
      <c r="G1" s="360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</row>
    <row r="2" spans="1:43" s="1" customFormat="1" ht="34.5" customHeight="1">
      <c r="A2" s="361" t="s">
        <v>1</v>
      </c>
      <c r="B2" s="361" t="s">
        <v>92</v>
      </c>
      <c r="C2" s="361" t="s">
        <v>93</v>
      </c>
      <c r="D2" s="361" t="s">
        <v>94</v>
      </c>
      <c r="E2" s="363" t="s">
        <v>53</v>
      </c>
      <c r="F2" s="357" t="s">
        <v>251</v>
      </c>
      <c r="G2" s="357"/>
      <c r="H2" s="357" t="s">
        <v>259</v>
      </c>
      <c r="I2" s="357"/>
      <c r="J2" s="357" t="s">
        <v>261</v>
      </c>
      <c r="K2" s="357"/>
      <c r="L2" s="357" t="s">
        <v>265</v>
      </c>
      <c r="M2" s="357"/>
      <c r="N2" s="357" t="s">
        <v>267</v>
      </c>
      <c r="O2" s="357"/>
      <c r="P2" s="357" t="s">
        <v>270</v>
      </c>
      <c r="Q2" s="357"/>
      <c r="R2" s="357" t="s">
        <v>272</v>
      </c>
      <c r="S2" s="357"/>
      <c r="T2" s="357" t="s">
        <v>285</v>
      </c>
      <c r="U2" s="357"/>
      <c r="V2" s="357" t="s">
        <v>287</v>
      </c>
      <c r="W2" s="357"/>
      <c r="X2" s="357" t="s">
        <v>289</v>
      </c>
      <c r="Y2" s="357"/>
      <c r="Z2" s="357" t="s">
        <v>296</v>
      </c>
      <c r="AA2" s="357"/>
      <c r="AB2" s="357" t="s">
        <v>297</v>
      </c>
      <c r="AC2" s="357"/>
      <c r="AD2" s="358" t="s">
        <v>250</v>
      </c>
      <c r="AE2" s="358"/>
      <c r="AF2" s="190"/>
      <c r="AG2" s="190"/>
      <c r="AH2" s="156"/>
      <c r="AI2" s="175"/>
      <c r="AJ2" s="169" t="s">
        <v>86</v>
      </c>
      <c r="AK2" s="170"/>
      <c r="AL2" s="169" t="s">
        <v>89</v>
      </c>
      <c r="AM2" s="170"/>
      <c r="AN2" s="169" t="s">
        <v>98</v>
      </c>
      <c r="AO2" s="170"/>
      <c r="AP2" s="177" t="s">
        <v>101</v>
      </c>
      <c r="AQ2" s="178"/>
    </row>
    <row r="3" spans="1:43" s="1" customFormat="1" ht="43.5" customHeight="1">
      <c r="A3" s="362"/>
      <c r="B3" s="362"/>
      <c r="C3" s="362"/>
      <c r="D3" s="362"/>
      <c r="E3" s="364"/>
      <c r="F3" s="55" t="s">
        <v>4</v>
      </c>
      <c r="G3" s="7" t="s">
        <v>5</v>
      </c>
      <c r="H3" s="55" t="s">
        <v>4</v>
      </c>
      <c r="I3" s="7" t="s">
        <v>5</v>
      </c>
      <c r="J3" s="55" t="s">
        <v>4</v>
      </c>
      <c r="K3" s="7" t="s">
        <v>5</v>
      </c>
      <c r="L3" s="55" t="s">
        <v>4</v>
      </c>
      <c r="M3" s="7" t="s">
        <v>5</v>
      </c>
      <c r="N3" s="55" t="s">
        <v>4</v>
      </c>
      <c r="O3" s="7" t="s">
        <v>5</v>
      </c>
      <c r="P3" s="55" t="s">
        <v>4</v>
      </c>
      <c r="Q3" s="7" t="s">
        <v>5</v>
      </c>
      <c r="R3" s="55" t="s">
        <v>4</v>
      </c>
      <c r="S3" s="7" t="s">
        <v>5</v>
      </c>
      <c r="T3" s="55" t="s">
        <v>4</v>
      </c>
      <c r="U3" s="7" t="s">
        <v>5</v>
      </c>
      <c r="V3" s="55" t="s">
        <v>4</v>
      </c>
      <c r="W3" s="7" t="s">
        <v>5</v>
      </c>
      <c r="X3" s="55" t="s">
        <v>4</v>
      </c>
      <c r="Y3" s="7" t="s">
        <v>5</v>
      </c>
      <c r="Z3" s="55" t="s">
        <v>4</v>
      </c>
      <c r="AA3" s="7" t="s">
        <v>5</v>
      </c>
      <c r="AB3" s="55" t="s">
        <v>4</v>
      </c>
      <c r="AC3" s="7" t="s">
        <v>5</v>
      </c>
      <c r="AD3" s="160" t="s">
        <v>4</v>
      </c>
      <c r="AE3" s="161" t="s">
        <v>5</v>
      </c>
      <c r="AF3" s="190"/>
      <c r="AG3" s="190"/>
      <c r="AH3" s="156"/>
      <c r="AI3" s="175"/>
      <c r="AJ3" s="6" t="s">
        <v>87</v>
      </c>
      <c r="AK3" s="6" t="s">
        <v>88</v>
      </c>
      <c r="AL3" s="6" t="s">
        <v>87</v>
      </c>
      <c r="AM3" s="6" t="s">
        <v>88</v>
      </c>
      <c r="AN3" s="6" t="s">
        <v>87</v>
      </c>
      <c r="AO3" s="6" t="s">
        <v>88</v>
      </c>
      <c r="AP3" s="179" t="s">
        <v>87</v>
      </c>
      <c r="AQ3" s="179" t="s">
        <v>88</v>
      </c>
    </row>
    <row r="4" spans="1:43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15" t="s">
        <v>34</v>
      </c>
      <c r="I4" s="15" t="s">
        <v>34</v>
      </c>
      <c r="J4" s="15" t="s">
        <v>34</v>
      </c>
      <c r="K4" s="15" t="s">
        <v>34</v>
      </c>
      <c r="L4" s="15" t="s">
        <v>34</v>
      </c>
      <c r="M4" s="15" t="s">
        <v>34</v>
      </c>
      <c r="N4" s="219" t="s">
        <v>34</v>
      </c>
      <c r="O4" s="219" t="s">
        <v>34</v>
      </c>
      <c r="P4" s="219" t="s">
        <v>34</v>
      </c>
      <c r="Q4" s="219" t="s">
        <v>34</v>
      </c>
      <c r="R4" s="219" t="s">
        <v>34</v>
      </c>
      <c r="S4" s="219" t="s">
        <v>34</v>
      </c>
      <c r="T4" s="219" t="s">
        <v>34</v>
      </c>
      <c r="U4" s="219" t="s">
        <v>34</v>
      </c>
      <c r="V4" s="219" t="s">
        <v>34</v>
      </c>
      <c r="W4" s="219" t="s">
        <v>34</v>
      </c>
      <c r="X4" s="219" t="s">
        <v>34</v>
      </c>
      <c r="Y4" s="219" t="s">
        <v>34</v>
      </c>
      <c r="Z4" s="219" t="s">
        <v>34</v>
      </c>
      <c r="AA4" s="219" t="s">
        <v>34</v>
      </c>
      <c r="AB4" s="219" t="s">
        <v>34</v>
      </c>
      <c r="AC4" s="219" t="s">
        <v>34</v>
      </c>
      <c r="AD4" s="162">
        <v>0</v>
      </c>
      <c r="AE4" s="163">
        <v>0</v>
      </c>
      <c r="AF4" s="191"/>
      <c r="AG4" s="192"/>
      <c r="AH4" s="155"/>
      <c r="AI4" s="175"/>
      <c r="AJ4" s="140">
        <v>950</v>
      </c>
      <c r="AK4" s="140">
        <v>111</v>
      </c>
      <c r="AL4" s="140">
        <v>950</v>
      </c>
      <c r="AM4" s="140">
        <v>111</v>
      </c>
      <c r="AN4" s="140">
        <f>AJ4-AL4</f>
        <v>0</v>
      </c>
      <c r="AO4" s="140">
        <f>AK4-AM4</f>
        <v>0</v>
      </c>
      <c r="AP4" s="180"/>
      <c r="AQ4" s="180"/>
    </row>
    <row r="5" spans="1:43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15" t="s">
        <v>34</v>
      </c>
      <c r="I5" s="15" t="s">
        <v>34</v>
      </c>
      <c r="J5" s="15" t="s">
        <v>34</v>
      </c>
      <c r="K5" s="15" t="s">
        <v>34</v>
      </c>
      <c r="L5" s="15" t="s">
        <v>34</v>
      </c>
      <c r="M5" s="15" t="s">
        <v>34</v>
      </c>
      <c r="N5" s="219" t="s">
        <v>34</v>
      </c>
      <c r="O5" s="219" t="s">
        <v>34</v>
      </c>
      <c r="P5" s="219" t="s">
        <v>34</v>
      </c>
      <c r="Q5" s="219" t="s">
        <v>34</v>
      </c>
      <c r="R5" s="219" t="s">
        <v>34</v>
      </c>
      <c r="S5" s="219" t="s">
        <v>34</v>
      </c>
      <c r="T5" s="219" t="s">
        <v>34</v>
      </c>
      <c r="U5" s="219" t="s">
        <v>34</v>
      </c>
      <c r="V5" s="219" t="s">
        <v>34</v>
      </c>
      <c r="W5" s="219" t="s">
        <v>34</v>
      </c>
      <c r="X5" s="219" t="s">
        <v>34</v>
      </c>
      <c r="Y5" s="219" t="s">
        <v>34</v>
      </c>
      <c r="Z5" s="219" t="s">
        <v>34</v>
      </c>
      <c r="AA5" s="219" t="s">
        <v>34</v>
      </c>
      <c r="AB5" s="219" t="s">
        <v>34</v>
      </c>
      <c r="AC5" s="219" t="s">
        <v>34</v>
      </c>
      <c r="AD5" s="162">
        <v>0</v>
      </c>
      <c r="AE5" s="163">
        <v>0</v>
      </c>
      <c r="AF5" s="191"/>
      <c r="AG5" s="192"/>
      <c r="AH5" s="155"/>
      <c r="AI5" s="175"/>
      <c r="AJ5" s="140">
        <v>1364</v>
      </c>
      <c r="AK5" s="140">
        <v>6</v>
      </c>
      <c r="AL5" s="140">
        <v>1364</v>
      </c>
      <c r="AM5" s="140">
        <v>6</v>
      </c>
      <c r="AN5" s="140">
        <f aca="true" t="shared" si="0" ref="AN5:AO32">AJ5-AL5</f>
        <v>0</v>
      </c>
      <c r="AO5" s="140">
        <f t="shared" si="0"/>
        <v>0</v>
      </c>
      <c r="AP5" s="180"/>
      <c r="AQ5" s="180"/>
    </row>
    <row r="6" spans="1:43" ht="30" customHeight="1">
      <c r="A6" s="36" t="s">
        <v>8</v>
      </c>
      <c r="B6" s="199">
        <v>2228</v>
      </c>
      <c r="C6" s="200">
        <v>2228</v>
      </c>
      <c r="D6" s="199">
        <f>B6-C6</f>
        <v>0</v>
      </c>
      <c r="E6" s="271">
        <v>243566077.58</v>
      </c>
      <c r="F6" s="56" t="s">
        <v>34</v>
      </c>
      <c r="G6" s="15" t="s">
        <v>34</v>
      </c>
      <c r="H6" s="15" t="s">
        <v>34</v>
      </c>
      <c r="I6" s="15" t="s">
        <v>34</v>
      </c>
      <c r="J6" s="15" t="s">
        <v>34</v>
      </c>
      <c r="K6" s="15" t="s">
        <v>34</v>
      </c>
      <c r="L6" s="15" t="s">
        <v>34</v>
      </c>
      <c r="M6" s="15" t="s">
        <v>34</v>
      </c>
      <c r="N6" s="219" t="s">
        <v>34</v>
      </c>
      <c r="O6" s="219" t="s">
        <v>34</v>
      </c>
      <c r="P6" s="219" t="s">
        <v>34</v>
      </c>
      <c r="Q6" s="219" t="s">
        <v>34</v>
      </c>
      <c r="R6" s="219" t="s">
        <v>34</v>
      </c>
      <c r="S6" s="219" t="s">
        <v>34</v>
      </c>
      <c r="T6" s="219" t="s">
        <v>34</v>
      </c>
      <c r="U6" s="219" t="s">
        <v>34</v>
      </c>
      <c r="V6" s="219" t="s">
        <v>34</v>
      </c>
      <c r="W6" s="219" t="s">
        <v>34</v>
      </c>
      <c r="X6" s="219" t="s">
        <v>34</v>
      </c>
      <c r="Y6" s="219" t="s">
        <v>34</v>
      </c>
      <c r="Z6" s="219" t="s">
        <v>34</v>
      </c>
      <c r="AA6" s="219" t="s">
        <v>34</v>
      </c>
      <c r="AB6" s="219" t="s">
        <v>34</v>
      </c>
      <c r="AC6" s="219" t="s">
        <v>34</v>
      </c>
      <c r="AD6" s="162">
        <v>0</v>
      </c>
      <c r="AE6" s="163">
        <v>0</v>
      </c>
      <c r="AF6" s="191"/>
      <c r="AG6" s="192"/>
      <c r="AH6" s="155"/>
      <c r="AI6" s="175"/>
      <c r="AJ6" s="141">
        <v>2228</v>
      </c>
      <c r="AK6" s="141"/>
      <c r="AL6" s="141">
        <v>2228</v>
      </c>
      <c r="AM6" s="141"/>
      <c r="AN6" s="140">
        <f t="shared" si="0"/>
        <v>0</v>
      </c>
      <c r="AO6" s="140">
        <f t="shared" si="0"/>
        <v>0</v>
      </c>
      <c r="AP6" s="181"/>
      <c r="AQ6" s="181"/>
    </row>
    <row r="7" spans="1:43" s="133" customFormat="1" ht="30" customHeight="1">
      <c r="A7" s="38" t="s">
        <v>9</v>
      </c>
      <c r="B7" s="201">
        <v>576</v>
      </c>
      <c r="C7" s="202">
        <v>576</v>
      </c>
      <c r="D7" s="201">
        <f>B7-C7</f>
        <v>0</v>
      </c>
      <c r="E7" s="271">
        <v>77167694.45</v>
      </c>
      <c r="F7" s="152" t="s">
        <v>70</v>
      </c>
      <c r="G7" s="153" t="s">
        <v>70</v>
      </c>
      <c r="H7" s="153" t="s">
        <v>70</v>
      </c>
      <c r="I7" s="153" t="s">
        <v>70</v>
      </c>
      <c r="J7" s="153" t="s">
        <v>70</v>
      </c>
      <c r="K7" s="153" t="s">
        <v>70</v>
      </c>
      <c r="L7" s="153" t="s">
        <v>70</v>
      </c>
      <c r="M7" s="153" t="s">
        <v>70</v>
      </c>
      <c r="N7" s="250" t="s">
        <v>70</v>
      </c>
      <c r="O7" s="250" t="s">
        <v>70</v>
      </c>
      <c r="P7" s="250" t="s">
        <v>70</v>
      </c>
      <c r="Q7" s="250" t="s">
        <v>70</v>
      </c>
      <c r="R7" s="250" t="s">
        <v>70</v>
      </c>
      <c r="S7" s="250" t="s">
        <v>70</v>
      </c>
      <c r="T7" s="250" t="s">
        <v>70</v>
      </c>
      <c r="U7" s="250" t="s">
        <v>70</v>
      </c>
      <c r="V7" s="250" t="s">
        <v>70</v>
      </c>
      <c r="W7" s="250" t="s">
        <v>70</v>
      </c>
      <c r="X7" s="250" t="s">
        <v>70</v>
      </c>
      <c r="Y7" s="250" t="s">
        <v>70</v>
      </c>
      <c r="Z7" s="250" t="s">
        <v>70</v>
      </c>
      <c r="AA7" s="250" t="s">
        <v>70</v>
      </c>
      <c r="AB7" s="250" t="s">
        <v>70</v>
      </c>
      <c r="AC7" s="250" t="s">
        <v>70</v>
      </c>
      <c r="AD7" s="162">
        <v>0</v>
      </c>
      <c r="AE7" s="164">
        <v>0</v>
      </c>
      <c r="AF7" s="193"/>
      <c r="AG7" s="192"/>
      <c r="AH7" s="189"/>
      <c r="AI7" s="176"/>
      <c r="AJ7" s="141">
        <v>576</v>
      </c>
      <c r="AK7" s="141"/>
      <c r="AL7" s="141">
        <v>576</v>
      </c>
      <c r="AM7" s="141"/>
      <c r="AN7" s="140">
        <f t="shared" si="0"/>
        <v>0</v>
      </c>
      <c r="AO7" s="140">
        <f t="shared" si="0"/>
        <v>0</v>
      </c>
      <c r="AP7" s="181"/>
      <c r="AQ7" s="181"/>
    </row>
    <row r="8" spans="1:43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15" t="s">
        <v>34</v>
      </c>
      <c r="I8" s="15" t="s">
        <v>34</v>
      </c>
      <c r="J8" s="15" t="s">
        <v>34</v>
      </c>
      <c r="K8" s="15" t="s">
        <v>34</v>
      </c>
      <c r="L8" s="15" t="s">
        <v>34</v>
      </c>
      <c r="M8" s="15" t="s">
        <v>34</v>
      </c>
      <c r="N8" s="219" t="s">
        <v>34</v>
      </c>
      <c r="O8" s="219" t="s">
        <v>34</v>
      </c>
      <c r="P8" s="219" t="s">
        <v>34</v>
      </c>
      <c r="Q8" s="219" t="s">
        <v>34</v>
      </c>
      <c r="R8" s="219" t="s">
        <v>34</v>
      </c>
      <c r="S8" s="219" t="s">
        <v>34</v>
      </c>
      <c r="T8" s="219" t="s">
        <v>34</v>
      </c>
      <c r="U8" s="219" t="s">
        <v>34</v>
      </c>
      <c r="V8" s="219" t="s">
        <v>34</v>
      </c>
      <c r="W8" s="219" t="s">
        <v>34</v>
      </c>
      <c r="X8" s="219" t="s">
        <v>34</v>
      </c>
      <c r="Y8" s="219" t="s">
        <v>34</v>
      </c>
      <c r="Z8" s="219" t="s">
        <v>34</v>
      </c>
      <c r="AA8" s="219" t="s">
        <v>34</v>
      </c>
      <c r="AB8" s="219" t="s">
        <v>34</v>
      </c>
      <c r="AC8" s="219" t="s">
        <v>34</v>
      </c>
      <c r="AD8" s="162">
        <v>0</v>
      </c>
      <c r="AE8" s="163">
        <v>0</v>
      </c>
      <c r="AF8" s="191"/>
      <c r="AG8" s="192"/>
      <c r="AH8" s="155"/>
      <c r="AI8" s="175"/>
      <c r="AJ8" s="138">
        <v>264</v>
      </c>
      <c r="AK8" s="138">
        <v>1</v>
      </c>
      <c r="AL8" s="138">
        <v>264</v>
      </c>
      <c r="AM8" s="138">
        <v>1</v>
      </c>
      <c r="AN8" s="140">
        <f t="shared" si="0"/>
        <v>0</v>
      </c>
      <c r="AO8" s="140">
        <f t="shared" si="0"/>
        <v>0</v>
      </c>
      <c r="AP8" s="182"/>
      <c r="AQ8" s="182"/>
    </row>
    <row r="9" spans="1:43" ht="30" customHeight="1">
      <c r="A9" s="37" t="s">
        <v>11</v>
      </c>
      <c r="B9" s="205">
        <v>1368</v>
      </c>
      <c r="C9" s="202">
        <v>1368</v>
      </c>
      <c r="D9" s="339">
        <f>B9-C9</f>
        <v>0</v>
      </c>
      <c r="E9" s="271">
        <v>184383101.04000002</v>
      </c>
      <c r="F9" s="56" t="s">
        <v>34</v>
      </c>
      <c r="G9" s="15" t="s">
        <v>34</v>
      </c>
      <c r="H9" s="15" t="s">
        <v>34</v>
      </c>
      <c r="I9" s="15" t="s">
        <v>34</v>
      </c>
      <c r="J9" s="15" t="s">
        <v>34</v>
      </c>
      <c r="K9" s="15" t="s">
        <v>34</v>
      </c>
      <c r="L9" s="15" t="s">
        <v>34</v>
      </c>
      <c r="M9" s="15" t="s">
        <v>34</v>
      </c>
      <c r="N9" s="219" t="s">
        <v>34</v>
      </c>
      <c r="O9" s="219" t="s">
        <v>34</v>
      </c>
      <c r="P9" s="219" t="s">
        <v>34</v>
      </c>
      <c r="Q9" s="219" t="s">
        <v>34</v>
      </c>
      <c r="R9" s="219" t="s">
        <v>34</v>
      </c>
      <c r="S9" s="219" t="s">
        <v>34</v>
      </c>
      <c r="T9" s="219" t="s">
        <v>34</v>
      </c>
      <c r="U9" s="219" t="s">
        <v>34</v>
      </c>
      <c r="V9" s="219" t="s">
        <v>34</v>
      </c>
      <c r="W9" s="219" t="s">
        <v>34</v>
      </c>
      <c r="X9" s="219" t="s">
        <v>34</v>
      </c>
      <c r="Y9" s="219" t="s">
        <v>34</v>
      </c>
      <c r="Z9" s="219" t="s">
        <v>34</v>
      </c>
      <c r="AA9" s="219" t="s">
        <v>34</v>
      </c>
      <c r="AB9" s="219" t="s">
        <v>34</v>
      </c>
      <c r="AC9" s="219" t="s">
        <v>34</v>
      </c>
      <c r="AD9" s="162">
        <v>0</v>
      </c>
      <c r="AE9" s="163">
        <v>0</v>
      </c>
      <c r="AF9" s="191"/>
      <c r="AG9" s="192"/>
      <c r="AH9" s="155"/>
      <c r="AI9" s="175"/>
      <c r="AJ9" s="139">
        <v>1368</v>
      </c>
      <c r="AK9" s="139"/>
      <c r="AL9" s="139">
        <v>1368</v>
      </c>
      <c r="AM9" s="139"/>
      <c r="AN9" s="140">
        <f t="shared" si="0"/>
        <v>0</v>
      </c>
      <c r="AO9" s="140">
        <f t="shared" si="0"/>
        <v>0</v>
      </c>
      <c r="AP9" s="183"/>
      <c r="AQ9" s="183"/>
    </row>
    <row r="10" spans="1:43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15" t="s">
        <v>34</v>
      </c>
      <c r="I10" s="15" t="s">
        <v>34</v>
      </c>
      <c r="J10" s="15" t="s">
        <v>34</v>
      </c>
      <c r="K10" s="15" t="s">
        <v>34</v>
      </c>
      <c r="L10" s="15" t="s">
        <v>34</v>
      </c>
      <c r="M10" s="15" t="s">
        <v>34</v>
      </c>
      <c r="N10" s="219" t="s">
        <v>34</v>
      </c>
      <c r="O10" s="219" t="s">
        <v>34</v>
      </c>
      <c r="P10" s="219" t="s">
        <v>34</v>
      </c>
      <c r="Q10" s="219" t="s">
        <v>34</v>
      </c>
      <c r="R10" s="219" t="s">
        <v>34</v>
      </c>
      <c r="S10" s="219" t="s">
        <v>34</v>
      </c>
      <c r="T10" s="219" t="s">
        <v>34</v>
      </c>
      <c r="U10" s="219" t="s">
        <v>34</v>
      </c>
      <c r="V10" s="219" t="s">
        <v>34</v>
      </c>
      <c r="W10" s="219" t="s">
        <v>34</v>
      </c>
      <c r="X10" s="219" t="s">
        <v>34</v>
      </c>
      <c r="Y10" s="219" t="s">
        <v>34</v>
      </c>
      <c r="Z10" s="219" t="s">
        <v>34</v>
      </c>
      <c r="AA10" s="219" t="s">
        <v>34</v>
      </c>
      <c r="AB10" s="219" t="s">
        <v>34</v>
      </c>
      <c r="AC10" s="219" t="s">
        <v>34</v>
      </c>
      <c r="AD10" s="162">
        <v>0</v>
      </c>
      <c r="AE10" s="163">
        <v>0</v>
      </c>
      <c r="AF10" s="191"/>
      <c r="AG10" s="192"/>
      <c r="AH10" s="155"/>
      <c r="AI10" s="175"/>
      <c r="AJ10" s="140">
        <v>800</v>
      </c>
      <c r="AK10" s="140">
        <v>1</v>
      </c>
      <c r="AL10" s="140">
        <v>800</v>
      </c>
      <c r="AM10" s="140">
        <v>1</v>
      </c>
      <c r="AN10" s="140">
        <f t="shared" si="0"/>
        <v>0</v>
      </c>
      <c r="AO10" s="140">
        <f t="shared" si="0"/>
        <v>0</v>
      </c>
      <c r="AP10" s="180"/>
      <c r="AQ10" s="180"/>
    </row>
    <row r="11" spans="1:43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3">
        <v>0</v>
      </c>
      <c r="O11" s="219">
        <v>0</v>
      </c>
      <c r="P11" s="233">
        <v>0</v>
      </c>
      <c r="Q11" s="219">
        <v>0</v>
      </c>
      <c r="R11" s="233">
        <v>0</v>
      </c>
      <c r="S11" s="219">
        <v>0</v>
      </c>
      <c r="T11" s="219">
        <v>0</v>
      </c>
      <c r="U11" s="219">
        <v>0</v>
      </c>
      <c r="V11" s="219">
        <v>0</v>
      </c>
      <c r="W11" s="219">
        <v>0</v>
      </c>
      <c r="X11" s="233">
        <v>0</v>
      </c>
      <c r="Y11" s="219">
        <v>0</v>
      </c>
      <c r="Z11" s="219">
        <v>0</v>
      </c>
      <c r="AA11" s="219">
        <v>0</v>
      </c>
      <c r="AB11" s="219">
        <v>0</v>
      </c>
      <c r="AC11" s="219">
        <v>0</v>
      </c>
      <c r="AD11" s="162">
        <f>F11</f>
        <v>0</v>
      </c>
      <c r="AE11" s="165">
        <f>G11</f>
        <v>0</v>
      </c>
      <c r="AF11" s="191"/>
      <c r="AG11" s="192"/>
      <c r="AH11" s="155"/>
      <c r="AI11" s="175"/>
      <c r="AJ11" s="140">
        <v>1154</v>
      </c>
      <c r="AK11" s="140">
        <v>128</v>
      </c>
      <c r="AL11" s="140">
        <v>1153</v>
      </c>
      <c r="AM11" s="140">
        <v>128</v>
      </c>
      <c r="AN11" s="140">
        <f t="shared" si="0"/>
        <v>1</v>
      </c>
      <c r="AO11" s="140">
        <f t="shared" si="0"/>
        <v>0</v>
      </c>
      <c r="AP11" s="180"/>
      <c r="AQ11" s="180"/>
    </row>
    <row r="12" spans="1:43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3">
        <v>0</v>
      </c>
      <c r="O12" s="219">
        <v>0</v>
      </c>
      <c r="P12" s="233">
        <v>0</v>
      </c>
      <c r="Q12" s="219">
        <v>0</v>
      </c>
      <c r="R12" s="233">
        <v>0</v>
      </c>
      <c r="S12" s="219">
        <v>0</v>
      </c>
      <c r="T12" s="219">
        <v>0</v>
      </c>
      <c r="U12" s="219">
        <v>0</v>
      </c>
      <c r="V12" s="219">
        <v>0</v>
      </c>
      <c r="W12" s="219">
        <v>0</v>
      </c>
      <c r="X12" s="233">
        <v>0</v>
      </c>
      <c r="Y12" s="219">
        <v>0</v>
      </c>
      <c r="Z12" s="219">
        <v>0</v>
      </c>
      <c r="AA12" s="219">
        <v>0</v>
      </c>
      <c r="AB12" s="219">
        <v>0</v>
      </c>
      <c r="AC12" s="219">
        <v>0</v>
      </c>
      <c r="AD12" s="162">
        <f>F12</f>
        <v>0</v>
      </c>
      <c r="AE12" s="165">
        <f>G12</f>
        <v>0</v>
      </c>
      <c r="AF12" s="191"/>
      <c r="AG12" s="192"/>
      <c r="AH12" s="155"/>
      <c r="AI12" s="175"/>
      <c r="AJ12" s="140">
        <v>534</v>
      </c>
      <c r="AK12" s="140">
        <v>62</v>
      </c>
      <c r="AL12" s="140">
        <v>527</v>
      </c>
      <c r="AM12" s="140">
        <v>61</v>
      </c>
      <c r="AN12" s="140">
        <f t="shared" si="0"/>
        <v>7</v>
      </c>
      <c r="AO12" s="140">
        <f t="shared" si="0"/>
        <v>1</v>
      </c>
      <c r="AP12" s="180"/>
      <c r="AQ12" s="180"/>
    </row>
    <row r="13" spans="1:43" ht="38.25">
      <c r="A13" s="36" t="s">
        <v>62</v>
      </c>
      <c r="B13" s="203">
        <v>354</v>
      </c>
      <c r="C13" s="202">
        <v>354</v>
      </c>
      <c r="D13" s="199">
        <f>B13-C13</f>
        <v>0</v>
      </c>
      <c r="E13" s="271">
        <v>61495919.478089675</v>
      </c>
      <c r="F13" s="56" t="s">
        <v>34</v>
      </c>
      <c r="G13" s="15" t="s">
        <v>34</v>
      </c>
      <c r="H13" s="15" t="s">
        <v>34</v>
      </c>
      <c r="I13" s="15" t="s">
        <v>34</v>
      </c>
      <c r="J13" s="15" t="s">
        <v>34</v>
      </c>
      <c r="K13" s="15" t="s">
        <v>34</v>
      </c>
      <c r="L13" s="15" t="s">
        <v>34</v>
      </c>
      <c r="M13" s="15" t="s">
        <v>34</v>
      </c>
      <c r="N13" s="219" t="s">
        <v>34</v>
      </c>
      <c r="O13" s="219" t="s">
        <v>34</v>
      </c>
      <c r="P13" s="219" t="s">
        <v>34</v>
      </c>
      <c r="Q13" s="219" t="s">
        <v>34</v>
      </c>
      <c r="R13" s="219" t="s">
        <v>34</v>
      </c>
      <c r="S13" s="219" t="s">
        <v>34</v>
      </c>
      <c r="T13" s="219" t="s">
        <v>34</v>
      </c>
      <c r="U13" s="219" t="s">
        <v>34</v>
      </c>
      <c r="V13" s="219" t="s">
        <v>34</v>
      </c>
      <c r="W13" s="219" t="s">
        <v>34</v>
      </c>
      <c r="X13" s="219" t="s">
        <v>34</v>
      </c>
      <c r="Y13" s="219" t="s">
        <v>34</v>
      </c>
      <c r="Z13" s="219" t="s">
        <v>34</v>
      </c>
      <c r="AA13" s="219" t="s">
        <v>34</v>
      </c>
      <c r="AB13" s="219" t="s">
        <v>34</v>
      </c>
      <c r="AC13" s="219" t="s">
        <v>34</v>
      </c>
      <c r="AD13" s="162">
        <v>0</v>
      </c>
      <c r="AE13" s="163">
        <v>0</v>
      </c>
      <c r="AF13" s="191"/>
      <c r="AG13" s="192"/>
      <c r="AH13" s="155"/>
      <c r="AI13" s="175"/>
      <c r="AJ13" s="138">
        <v>354</v>
      </c>
      <c r="AK13" s="138"/>
      <c r="AL13" s="138">
        <v>354</v>
      </c>
      <c r="AM13" s="138"/>
      <c r="AN13" s="140">
        <f t="shared" si="0"/>
        <v>0</v>
      </c>
      <c r="AO13" s="140">
        <f t="shared" si="0"/>
        <v>0</v>
      </c>
      <c r="AP13" s="182"/>
      <c r="AQ13" s="182"/>
    </row>
    <row r="14" spans="1:43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3">
        <v>0</v>
      </c>
      <c r="O14" s="219">
        <v>0</v>
      </c>
      <c r="P14" s="233">
        <v>0</v>
      </c>
      <c r="Q14" s="219">
        <v>0</v>
      </c>
      <c r="R14" s="233">
        <v>0</v>
      </c>
      <c r="S14" s="219">
        <v>0</v>
      </c>
      <c r="T14" s="219">
        <v>0</v>
      </c>
      <c r="U14" s="219">
        <v>0</v>
      </c>
      <c r="V14" s="219">
        <v>0</v>
      </c>
      <c r="W14" s="219">
        <v>0</v>
      </c>
      <c r="X14" s="233">
        <v>0</v>
      </c>
      <c r="Y14" s="219">
        <v>0</v>
      </c>
      <c r="Z14" s="219">
        <v>0</v>
      </c>
      <c r="AA14" s="219">
        <v>0</v>
      </c>
      <c r="AB14" s="219">
        <v>0</v>
      </c>
      <c r="AC14" s="219">
        <v>0</v>
      </c>
      <c r="AD14" s="162">
        <f>F14</f>
        <v>0</v>
      </c>
      <c r="AE14" s="165">
        <f>G14</f>
        <v>0</v>
      </c>
      <c r="AF14" s="193"/>
      <c r="AG14" s="192"/>
      <c r="AH14" s="155"/>
      <c r="AI14" s="175" t="s">
        <v>99</v>
      </c>
      <c r="AJ14" s="140">
        <v>219</v>
      </c>
      <c r="AK14" s="140">
        <v>176</v>
      </c>
      <c r="AL14" s="140">
        <v>211</v>
      </c>
      <c r="AM14" s="140">
        <v>169</v>
      </c>
      <c r="AN14" s="140">
        <f t="shared" si="0"/>
        <v>8</v>
      </c>
      <c r="AO14" s="140">
        <f t="shared" si="0"/>
        <v>7</v>
      </c>
      <c r="AP14" s="180"/>
      <c r="AQ14" s="180"/>
    </row>
    <row r="15" spans="1:43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153" t="s">
        <v>67</v>
      </c>
      <c r="I15" s="153" t="s">
        <v>67</v>
      </c>
      <c r="J15" s="153" t="s">
        <v>67</v>
      </c>
      <c r="K15" s="153" t="s">
        <v>67</v>
      </c>
      <c r="L15" s="153" t="s">
        <v>67</v>
      </c>
      <c r="M15" s="153" t="s">
        <v>67</v>
      </c>
      <c r="N15" s="68" t="s">
        <v>67</v>
      </c>
      <c r="O15" s="239" t="s">
        <v>67</v>
      </c>
      <c r="P15" s="68" t="s">
        <v>67</v>
      </c>
      <c r="Q15" s="239" t="s">
        <v>67</v>
      </c>
      <c r="R15" s="68" t="s">
        <v>67</v>
      </c>
      <c r="S15" s="239" t="s">
        <v>67</v>
      </c>
      <c r="T15" s="239" t="s">
        <v>67</v>
      </c>
      <c r="U15" s="239" t="s">
        <v>67</v>
      </c>
      <c r="V15" s="239" t="s">
        <v>67</v>
      </c>
      <c r="W15" s="239" t="s">
        <v>67</v>
      </c>
      <c r="X15" s="68" t="s">
        <v>67</v>
      </c>
      <c r="Y15" s="239" t="s">
        <v>67</v>
      </c>
      <c r="Z15" s="239" t="s">
        <v>67</v>
      </c>
      <c r="AA15" s="239" t="s">
        <v>67</v>
      </c>
      <c r="AB15" s="239" t="s">
        <v>67</v>
      </c>
      <c r="AC15" s="239" t="s">
        <v>67</v>
      </c>
      <c r="AD15" s="162">
        <v>0</v>
      </c>
      <c r="AE15" s="165">
        <v>0</v>
      </c>
      <c r="AF15" s="191"/>
      <c r="AG15" s="192"/>
      <c r="AH15" s="155"/>
      <c r="AI15" s="175" t="s">
        <v>99</v>
      </c>
      <c r="AJ15" s="171">
        <v>381</v>
      </c>
      <c r="AK15" s="171">
        <v>27</v>
      </c>
      <c r="AL15" s="171">
        <v>285</v>
      </c>
      <c r="AM15" s="171">
        <v>23</v>
      </c>
      <c r="AN15" s="140">
        <f t="shared" si="0"/>
        <v>96</v>
      </c>
      <c r="AO15" s="140">
        <f t="shared" si="0"/>
        <v>4</v>
      </c>
      <c r="AP15" s="180"/>
      <c r="AQ15" s="180"/>
    </row>
    <row r="16" spans="1:43" ht="30" customHeight="1">
      <c r="A16" s="38" t="s">
        <v>23</v>
      </c>
      <c r="B16" s="203">
        <v>682</v>
      </c>
      <c r="C16" s="202">
        <v>466</v>
      </c>
      <c r="D16" s="203">
        <f aca="true" t="shared" si="1" ref="D16:D21">B16-C16</f>
        <v>216</v>
      </c>
      <c r="E16" s="272">
        <v>165207214</v>
      </c>
      <c r="F16" s="152" t="s">
        <v>67</v>
      </c>
      <c r="G16" s="153" t="s">
        <v>67</v>
      </c>
      <c r="H16" s="153" t="s">
        <v>67</v>
      </c>
      <c r="I16" s="153" t="s">
        <v>67</v>
      </c>
      <c r="J16" s="153" t="s">
        <v>67</v>
      </c>
      <c r="K16" s="153" t="s">
        <v>67</v>
      </c>
      <c r="L16" s="153" t="s">
        <v>67</v>
      </c>
      <c r="M16" s="153" t="s">
        <v>67</v>
      </c>
      <c r="N16" s="68" t="s">
        <v>67</v>
      </c>
      <c r="O16" s="239" t="s">
        <v>67</v>
      </c>
      <c r="P16" s="68" t="s">
        <v>67</v>
      </c>
      <c r="Q16" s="239" t="s">
        <v>67</v>
      </c>
      <c r="R16" s="68" t="s">
        <v>67</v>
      </c>
      <c r="S16" s="239" t="s">
        <v>67</v>
      </c>
      <c r="T16" s="239" t="s">
        <v>67</v>
      </c>
      <c r="U16" s="239" t="s">
        <v>67</v>
      </c>
      <c r="V16" s="239" t="s">
        <v>67</v>
      </c>
      <c r="W16" s="239" t="s">
        <v>67</v>
      </c>
      <c r="X16" s="68" t="s">
        <v>67</v>
      </c>
      <c r="Y16" s="239" t="s">
        <v>67</v>
      </c>
      <c r="Z16" s="239" t="s">
        <v>67</v>
      </c>
      <c r="AA16" s="239" t="s">
        <v>67</v>
      </c>
      <c r="AB16" s="239" t="s">
        <v>67</v>
      </c>
      <c r="AC16" s="239" t="s">
        <v>67</v>
      </c>
      <c r="AD16" s="162">
        <v>0</v>
      </c>
      <c r="AE16" s="165">
        <v>0</v>
      </c>
      <c r="AF16" s="191"/>
      <c r="AG16" s="192"/>
      <c r="AH16" s="155"/>
      <c r="AI16" s="175"/>
      <c r="AJ16" s="172">
        <v>682</v>
      </c>
      <c r="AK16" s="172"/>
      <c r="AL16" s="172">
        <f aca="true" t="shared" si="2" ref="AL16:AL21">C16</f>
        <v>466</v>
      </c>
      <c r="AM16" s="172"/>
      <c r="AN16" s="140">
        <f t="shared" si="0"/>
        <v>216</v>
      </c>
      <c r="AO16" s="140">
        <f t="shared" si="0"/>
        <v>0</v>
      </c>
      <c r="AP16" s="181"/>
      <c r="AQ16" s="181"/>
    </row>
    <row r="17" spans="1:43" ht="30" customHeight="1">
      <c r="A17" s="38" t="s">
        <v>24</v>
      </c>
      <c r="B17" s="199">
        <v>96</v>
      </c>
      <c r="C17" s="202">
        <v>96</v>
      </c>
      <c r="D17" s="199">
        <f t="shared" si="1"/>
        <v>0</v>
      </c>
      <c r="E17" s="272">
        <v>30665744.990000002</v>
      </c>
      <c r="F17" s="56" t="s">
        <v>34</v>
      </c>
      <c r="G17" s="15" t="s">
        <v>34</v>
      </c>
      <c r="H17" s="15" t="s">
        <v>34</v>
      </c>
      <c r="I17" s="15" t="s">
        <v>34</v>
      </c>
      <c r="J17" s="15" t="s">
        <v>34</v>
      </c>
      <c r="K17" s="15" t="s">
        <v>34</v>
      </c>
      <c r="L17" s="15" t="s">
        <v>34</v>
      </c>
      <c r="M17" s="15" t="s">
        <v>34</v>
      </c>
      <c r="N17" s="219" t="s">
        <v>34</v>
      </c>
      <c r="O17" s="219" t="s">
        <v>34</v>
      </c>
      <c r="P17" s="219" t="s">
        <v>34</v>
      </c>
      <c r="Q17" s="219" t="s">
        <v>34</v>
      </c>
      <c r="R17" s="219" t="s">
        <v>34</v>
      </c>
      <c r="S17" s="219" t="s">
        <v>34</v>
      </c>
      <c r="T17" s="219" t="s">
        <v>34</v>
      </c>
      <c r="U17" s="219" t="s">
        <v>34</v>
      </c>
      <c r="V17" s="219" t="s">
        <v>34</v>
      </c>
      <c r="W17" s="219" t="s">
        <v>34</v>
      </c>
      <c r="X17" s="219" t="s">
        <v>34</v>
      </c>
      <c r="Y17" s="219" t="s">
        <v>34</v>
      </c>
      <c r="Z17" s="219" t="s">
        <v>34</v>
      </c>
      <c r="AA17" s="219" t="s">
        <v>34</v>
      </c>
      <c r="AB17" s="219" t="s">
        <v>34</v>
      </c>
      <c r="AC17" s="219" t="s">
        <v>34</v>
      </c>
      <c r="AD17" s="162">
        <v>0</v>
      </c>
      <c r="AE17" s="165">
        <v>0</v>
      </c>
      <c r="AF17" s="191"/>
      <c r="AG17" s="192"/>
      <c r="AH17" s="155"/>
      <c r="AI17" s="175"/>
      <c r="AJ17" s="142">
        <v>96</v>
      </c>
      <c r="AK17" s="142"/>
      <c r="AL17" s="142">
        <f t="shared" si="2"/>
        <v>96</v>
      </c>
      <c r="AM17" s="142"/>
      <c r="AN17" s="140">
        <f t="shared" si="0"/>
        <v>0</v>
      </c>
      <c r="AO17" s="140">
        <f t="shared" si="0"/>
        <v>0</v>
      </c>
      <c r="AP17" s="184"/>
      <c r="AQ17" s="184"/>
    </row>
    <row r="18" spans="1:43" ht="30" customHeight="1">
      <c r="A18" s="38" t="s">
        <v>25</v>
      </c>
      <c r="B18" s="199">
        <v>292</v>
      </c>
      <c r="C18" s="202">
        <v>292</v>
      </c>
      <c r="D18" s="199">
        <f t="shared" si="1"/>
        <v>0</v>
      </c>
      <c r="E18" s="272">
        <v>61913252</v>
      </c>
      <c r="F18" s="152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250">
        <v>0</v>
      </c>
      <c r="O18" s="269">
        <v>0</v>
      </c>
      <c r="P18" s="250">
        <v>0</v>
      </c>
      <c r="Q18" s="269">
        <v>0</v>
      </c>
      <c r="R18" s="250">
        <v>0</v>
      </c>
      <c r="S18" s="269">
        <v>0</v>
      </c>
      <c r="T18" s="269">
        <v>0</v>
      </c>
      <c r="U18" s="269">
        <v>0</v>
      </c>
      <c r="V18" s="269">
        <v>0</v>
      </c>
      <c r="W18" s="269">
        <v>0</v>
      </c>
      <c r="X18" s="250">
        <v>0</v>
      </c>
      <c r="Y18" s="269">
        <v>0</v>
      </c>
      <c r="Z18" s="269">
        <v>0</v>
      </c>
      <c r="AA18" s="269">
        <v>0</v>
      </c>
      <c r="AB18" s="269">
        <v>0</v>
      </c>
      <c r="AC18" s="269">
        <v>0</v>
      </c>
      <c r="AD18" s="162">
        <v>0</v>
      </c>
      <c r="AE18" s="165">
        <v>0</v>
      </c>
      <c r="AF18" s="193"/>
      <c r="AG18" s="192"/>
      <c r="AH18" s="155"/>
      <c r="AI18" s="175"/>
      <c r="AJ18" s="141">
        <v>292</v>
      </c>
      <c r="AK18" s="141"/>
      <c r="AL18" s="142">
        <f t="shared" si="2"/>
        <v>292</v>
      </c>
      <c r="AM18" s="141"/>
      <c r="AN18" s="140">
        <f t="shared" si="0"/>
        <v>0</v>
      </c>
      <c r="AO18" s="140">
        <f t="shared" si="0"/>
        <v>0</v>
      </c>
      <c r="AP18" s="187"/>
      <c r="AQ18" s="181"/>
    </row>
    <row r="19" spans="1:43" ht="30" customHeight="1">
      <c r="A19" s="38" t="s">
        <v>13</v>
      </c>
      <c r="B19" s="206">
        <v>72</v>
      </c>
      <c r="C19" s="202">
        <v>72</v>
      </c>
      <c r="D19" s="199">
        <f t="shared" si="1"/>
        <v>0</v>
      </c>
      <c r="E19" s="272">
        <v>58759335.94</v>
      </c>
      <c r="F19" s="152" t="s">
        <v>70</v>
      </c>
      <c r="G19" s="153" t="s">
        <v>70</v>
      </c>
      <c r="H19" s="153" t="s">
        <v>70</v>
      </c>
      <c r="I19" s="153" t="s">
        <v>70</v>
      </c>
      <c r="J19" s="153" t="s">
        <v>70</v>
      </c>
      <c r="K19" s="153" t="s">
        <v>70</v>
      </c>
      <c r="L19" s="153" t="s">
        <v>70</v>
      </c>
      <c r="M19" s="153" t="s">
        <v>70</v>
      </c>
      <c r="N19" s="250" t="s">
        <v>70</v>
      </c>
      <c r="O19" s="250" t="s">
        <v>70</v>
      </c>
      <c r="P19" s="250" t="s">
        <v>70</v>
      </c>
      <c r="Q19" s="250" t="s">
        <v>70</v>
      </c>
      <c r="R19" s="250" t="s">
        <v>70</v>
      </c>
      <c r="S19" s="250" t="s">
        <v>70</v>
      </c>
      <c r="T19" s="250" t="s">
        <v>70</v>
      </c>
      <c r="U19" s="250" t="s">
        <v>70</v>
      </c>
      <c r="V19" s="250" t="s">
        <v>70</v>
      </c>
      <c r="W19" s="250" t="s">
        <v>70</v>
      </c>
      <c r="X19" s="250" t="s">
        <v>70</v>
      </c>
      <c r="Y19" s="250" t="s">
        <v>70</v>
      </c>
      <c r="Z19" s="250" t="s">
        <v>70</v>
      </c>
      <c r="AA19" s="250" t="s">
        <v>70</v>
      </c>
      <c r="AB19" s="250" t="s">
        <v>70</v>
      </c>
      <c r="AC19" s="250" t="s">
        <v>70</v>
      </c>
      <c r="AD19" s="162">
        <v>0</v>
      </c>
      <c r="AE19" s="165">
        <v>0</v>
      </c>
      <c r="AF19" s="191"/>
      <c r="AG19" s="192"/>
      <c r="AH19" s="155"/>
      <c r="AI19" s="175"/>
      <c r="AJ19" s="141">
        <v>72</v>
      </c>
      <c r="AK19" s="141"/>
      <c r="AL19" s="142">
        <f t="shared" si="2"/>
        <v>72</v>
      </c>
      <c r="AM19" s="141"/>
      <c r="AN19" s="140">
        <f t="shared" si="0"/>
        <v>0</v>
      </c>
      <c r="AO19" s="140">
        <f t="shared" si="0"/>
        <v>0</v>
      </c>
      <c r="AP19" s="181"/>
      <c r="AQ19" s="181"/>
    </row>
    <row r="20" spans="1:43" ht="30" customHeight="1">
      <c r="A20" s="38" t="s">
        <v>14</v>
      </c>
      <c r="B20" s="207">
        <v>448</v>
      </c>
      <c r="C20" s="202">
        <v>448</v>
      </c>
      <c r="D20" s="199">
        <f t="shared" si="1"/>
        <v>0</v>
      </c>
      <c r="E20" s="272">
        <v>50657055</v>
      </c>
      <c r="F20" s="152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269">
        <v>0</v>
      </c>
      <c r="U20" s="269">
        <v>0</v>
      </c>
      <c r="V20" s="269">
        <v>0</v>
      </c>
      <c r="W20" s="269">
        <v>0</v>
      </c>
      <c r="X20" s="269">
        <v>0</v>
      </c>
      <c r="Y20" s="269">
        <v>0</v>
      </c>
      <c r="Z20" s="269">
        <v>0</v>
      </c>
      <c r="AA20" s="269">
        <v>0</v>
      </c>
      <c r="AB20" s="269">
        <v>0</v>
      </c>
      <c r="AC20" s="269">
        <v>0</v>
      </c>
      <c r="AD20" s="162">
        <v>0</v>
      </c>
      <c r="AE20" s="165">
        <v>0</v>
      </c>
      <c r="AF20" s="193"/>
      <c r="AG20" s="192"/>
      <c r="AH20" s="155"/>
      <c r="AI20" s="175"/>
      <c r="AJ20" s="141">
        <v>448</v>
      </c>
      <c r="AK20" s="141"/>
      <c r="AL20" s="142">
        <f t="shared" si="2"/>
        <v>448</v>
      </c>
      <c r="AM20" s="141"/>
      <c r="AN20" s="140">
        <f t="shared" si="0"/>
        <v>0</v>
      </c>
      <c r="AO20" s="140">
        <f t="shared" si="0"/>
        <v>0</v>
      </c>
      <c r="AP20" s="187"/>
      <c r="AQ20" s="181"/>
    </row>
    <row r="21" spans="1:43" ht="45.75" customHeight="1">
      <c r="A21" s="38" t="s">
        <v>26</v>
      </c>
      <c r="B21" s="208">
        <v>321</v>
      </c>
      <c r="C21" s="198">
        <v>321</v>
      </c>
      <c r="D21" s="199">
        <f t="shared" si="1"/>
        <v>0</v>
      </c>
      <c r="E21" s="272">
        <v>156171800</v>
      </c>
      <c r="F21" s="347" t="s">
        <v>254</v>
      </c>
      <c r="G21" s="348" t="s">
        <v>255</v>
      </c>
      <c r="H21" s="348" t="s">
        <v>34</v>
      </c>
      <c r="I21" s="348" t="s">
        <v>34</v>
      </c>
      <c r="J21" s="348" t="s">
        <v>34</v>
      </c>
      <c r="K21" s="348" t="s">
        <v>34</v>
      </c>
      <c r="L21" s="348" t="s">
        <v>34</v>
      </c>
      <c r="M21" s="348" t="s">
        <v>34</v>
      </c>
      <c r="N21" s="219" t="s">
        <v>34</v>
      </c>
      <c r="O21" s="219" t="s">
        <v>34</v>
      </c>
      <c r="P21" s="219" t="s">
        <v>34</v>
      </c>
      <c r="Q21" s="219" t="s">
        <v>34</v>
      </c>
      <c r="R21" s="219" t="s">
        <v>34</v>
      </c>
      <c r="S21" s="219" t="s">
        <v>34</v>
      </c>
      <c r="T21" s="219" t="s">
        <v>34</v>
      </c>
      <c r="U21" s="219" t="s">
        <v>34</v>
      </c>
      <c r="V21" s="219" t="s">
        <v>34</v>
      </c>
      <c r="W21" s="219" t="s">
        <v>34</v>
      </c>
      <c r="X21" s="219" t="s">
        <v>34</v>
      </c>
      <c r="Y21" s="219" t="s">
        <v>34</v>
      </c>
      <c r="Z21" s="219" t="s">
        <v>34</v>
      </c>
      <c r="AA21" s="219" t="s">
        <v>34</v>
      </c>
      <c r="AB21" s="219" t="s">
        <v>34</v>
      </c>
      <c r="AC21" s="219" t="s">
        <v>34</v>
      </c>
      <c r="AD21" s="162">
        <v>0</v>
      </c>
      <c r="AE21" s="165">
        <v>0</v>
      </c>
      <c r="AF21" s="193"/>
      <c r="AG21" s="192"/>
      <c r="AH21" s="155"/>
      <c r="AI21" s="175"/>
      <c r="AJ21" s="140">
        <v>321</v>
      </c>
      <c r="AK21" s="140"/>
      <c r="AL21" s="142">
        <f t="shared" si="2"/>
        <v>321</v>
      </c>
      <c r="AM21" s="140"/>
      <c r="AN21" s="140">
        <f t="shared" si="0"/>
        <v>0</v>
      </c>
      <c r="AO21" s="140">
        <f t="shared" si="0"/>
        <v>0</v>
      </c>
      <c r="AP21" s="187"/>
      <c r="AQ21" s="180"/>
    </row>
    <row r="22" spans="1:43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34</v>
      </c>
      <c r="G22" s="153" t="s">
        <v>34</v>
      </c>
      <c r="H22" s="153" t="s">
        <v>34</v>
      </c>
      <c r="I22" s="153" t="s">
        <v>34</v>
      </c>
      <c r="J22" s="153" t="s">
        <v>34</v>
      </c>
      <c r="K22" s="153" t="s">
        <v>34</v>
      </c>
      <c r="L22" s="153" t="s">
        <v>34</v>
      </c>
      <c r="M22" s="153" t="s">
        <v>34</v>
      </c>
      <c r="N22" s="219" t="s">
        <v>34</v>
      </c>
      <c r="O22" s="219" t="s">
        <v>34</v>
      </c>
      <c r="P22" s="219" t="s">
        <v>34</v>
      </c>
      <c r="Q22" s="219" t="s">
        <v>34</v>
      </c>
      <c r="R22" s="219" t="s">
        <v>34</v>
      </c>
      <c r="S22" s="219" t="s">
        <v>34</v>
      </c>
      <c r="T22" s="219" t="s">
        <v>34</v>
      </c>
      <c r="U22" s="219" t="s">
        <v>34</v>
      </c>
      <c r="V22" s="219" t="s">
        <v>34</v>
      </c>
      <c r="W22" s="219" t="s">
        <v>34</v>
      </c>
      <c r="X22" s="219" t="s">
        <v>34</v>
      </c>
      <c r="Y22" s="219" t="s">
        <v>34</v>
      </c>
      <c r="Z22" s="219" t="s">
        <v>34</v>
      </c>
      <c r="AA22" s="219" t="s">
        <v>34</v>
      </c>
      <c r="AB22" s="219" t="s">
        <v>34</v>
      </c>
      <c r="AC22" s="219" t="s">
        <v>34</v>
      </c>
      <c r="AD22" s="166">
        <v>0</v>
      </c>
      <c r="AE22" s="165">
        <v>0</v>
      </c>
      <c r="AF22" s="193"/>
      <c r="AG22" s="192"/>
      <c r="AH22" s="155">
        <v>46</v>
      </c>
      <c r="AI22" s="175"/>
      <c r="AJ22" s="140">
        <v>428</v>
      </c>
      <c r="AK22" s="140">
        <v>46</v>
      </c>
      <c r="AL22" s="140">
        <v>428</v>
      </c>
      <c r="AM22" s="140">
        <v>46</v>
      </c>
      <c r="AN22" s="140">
        <f t="shared" si="0"/>
        <v>0</v>
      </c>
      <c r="AO22" s="140">
        <f t="shared" si="0"/>
        <v>0</v>
      </c>
      <c r="AP22" s="185"/>
      <c r="AQ22" s="180"/>
    </row>
    <row r="23" spans="1:43" ht="30" customHeight="1">
      <c r="A23" s="38" t="s">
        <v>28</v>
      </c>
      <c r="B23" s="197">
        <v>179</v>
      </c>
      <c r="C23" s="202">
        <v>179</v>
      </c>
      <c r="D23" s="199">
        <f>+B23-C23</f>
        <v>0</v>
      </c>
      <c r="E23" s="272">
        <v>38000000</v>
      </c>
      <c r="F23" s="347" t="s">
        <v>256</v>
      </c>
      <c r="G23" s="348" t="s">
        <v>256</v>
      </c>
      <c r="H23" s="348" t="s">
        <v>70</v>
      </c>
      <c r="I23" s="348" t="s">
        <v>70</v>
      </c>
      <c r="J23" s="348" t="s">
        <v>70</v>
      </c>
      <c r="K23" s="348" t="s">
        <v>70</v>
      </c>
      <c r="L23" s="348" t="s">
        <v>70</v>
      </c>
      <c r="M23" s="348" t="s">
        <v>70</v>
      </c>
      <c r="N23" s="250" t="s">
        <v>70</v>
      </c>
      <c r="O23" s="250" t="s">
        <v>70</v>
      </c>
      <c r="P23" s="250" t="s">
        <v>70</v>
      </c>
      <c r="Q23" s="250" t="s">
        <v>70</v>
      </c>
      <c r="R23" s="250" t="s">
        <v>70</v>
      </c>
      <c r="S23" s="250" t="s">
        <v>70</v>
      </c>
      <c r="T23" s="250" t="s">
        <v>70</v>
      </c>
      <c r="U23" s="250" t="s">
        <v>70</v>
      </c>
      <c r="V23" s="250" t="s">
        <v>70</v>
      </c>
      <c r="W23" s="250" t="s">
        <v>70</v>
      </c>
      <c r="X23" s="250" t="s">
        <v>70</v>
      </c>
      <c r="Y23" s="250" t="s">
        <v>70</v>
      </c>
      <c r="Z23" s="250" t="s">
        <v>70</v>
      </c>
      <c r="AA23" s="250" t="s">
        <v>70</v>
      </c>
      <c r="AB23" s="250" t="s">
        <v>70</v>
      </c>
      <c r="AC23" s="250" t="s">
        <v>70</v>
      </c>
      <c r="AD23" s="162">
        <v>0</v>
      </c>
      <c r="AE23" s="165">
        <v>0</v>
      </c>
      <c r="AF23" s="193"/>
      <c r="AG23" s="192"/>
      <c r="AH23" s="155"/>
      <c r="AI23" s="175"/>
      <c r="AJ23" s="141">
        <v>179</v>
      </c>
      <c r="AK23" s="141"/>
      <c r="AL23" s="142">
        <v>179</v>
      </c>
      <c r="AM23" s="141"/>
      <c r="AN23" s="140">
        <f t="shared" si="0"/>
        <v>0</v>
      </c>
      <c r="AO23" s="140">
        <f t="shared" si="0"/>
        <v>0</v>
      </c>
      <c r="AP23" s="185"/>
      <c r="AQ23" s="181"/>
    </row>
    <row r="24" spans="1:43" ht="30" customHeight="1">
      <c r="A24" s="38" t="s">
        <v>29</v>
      </c>
      <c r="B24" s="197">
        <v>413</v>
      </c>
      <c r="C24" s="202">
        <v>413</v>
      </c>
      <c r="D24" s="199">
        <f>+B24-C24</f>
        <v>0</v>
      </c>
      <c r="E24" s="272">
        <v>103582895</v>
      </c>
      <c r="F24" s="347" t="s">
        <v>256</v>
      </c>
      <c r="G24" s="348" t="s">
        <v>256</v>
      </c>
      <c r="H24" s="348" t="s">
        <v>70</v>
      </c>
      <c r="I24" s="348" t="s">
        <v>70</v>
      </c>
      <c r="J24" s="348" t="s">
        <v>70</v>
      </c>
      <c r="K24" s="348" t="s">
        <v>70</v>
      </c>
      <c r="L24" s="348" t="s">
        <v>70</v>
      </c>
      <c r="M24" s="348" t="s">
        <v>70</v>
      </c>
      <c r="N24" s="250" t="s">
        <v>70</v>
      </c>
      <c r="O24" s="250" t="s">
        <v>70</v>
      </c>
      <c r="P24" s="250" t="s">
        <v>70</v>
      </c>
      <c r="Q24" s="250" t="s">
        <v>70</v>
      </c>
      <c r="R24" s="250" t="s">
        <v>70</v>
      </c>
      <c r="S24" s="250" t="s">
        <v>70</v>
      </c>
      <c r="T24" s="250" t="s">
        <v>70</v>
      </c>
      <c r="U24" s="250" t="s">
        <v>70</v>
      </c>
      <c r="V24" s="250" t="s">
        <v>70</v>
      </c>
      <c r="W24" s="250" t="s">
        <v>70</v>
      </c>
      <c r="X24" s="250" t="s">
        <v>70</v>
      </c>
      <c r="Y24" s="250" t="s">
        <v>70</v>
      </c>
      <c r="Z24" s="250" t="s">
        <v>70</v>
      </c>
      <c r="AA24" s="250" t="s">
        <v>70</v>
      </c>
      <c r="AB24" s="250" t="s">
        <v>70</v>
      </c>
      <c r="AC24" s="250" t="s">
        <v>70</v>
      </c>
      <c r="AD24" s="162">
        <v>0</v>
      </c>
      <c r="AE24" s="165">
        <v>0</v>
      </c>
      <c r="AF24" s="193"/>
      <c r="AG24" s="192"/>
      <c r="AH24" s="155"/>
      <c r="AI24" s="175"/>
      <c r="AJ24" s="141">
        <v>413</v>
      </c>
      <c r="AK24" s="141"/>
      <c r="AL24" s="142">
        <v>413</v>
      </c>
      <c r="AM24" s="141"/>
      <c r="AN24" s="140">
        <f t="shared" si="0"/>
        <v>0</v>
      </c>
      <c r="AO24" s="140">
        <f t="shared" si="0"/>
        <v>0</v>
      </c>
      <c r="AP24" s="187"/>
      <c r="AQ24" s="181"/>
    </row>
    <row r="25" spans="1:43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347" t="s">
        <v>257</v>
      </c>
      <c r="G25" s="348" t="s">
        <v>257</v>
      </c>
      <c r="H25" s="348" t="s">
        <v>70</v>
      </c>
      <c r="I25" s="348" t="s">
        <v>70</v>
      </c>
      <c r="J25" s="348" t="s">
        <v>70</v>
      </c>
      <c r="K25" s="348" t="s">
        <v>70</v>
      </c>
      <c r="L25" s="348" t="s">
        <v>70</v>
      </c>
      <c r="M25" s="348" t="s">
        <v>70</v>
      </c>
      <c r="N25" s="250" t="s">
        <v>70</v>
      </c>
      <c r="O25" s="250" t="s">
        <v>70</v>
      </c>
      <c r="P25" s="250" t="s">
        <v>70</v>
      </c>
      <c r="Q25" s="250" t="s">
        <v>70</v>
      </c>
      <c r="R25" s="250" t="s">
        <v>70</v>
      </c>
      <c r="S25" s="250" t="s">
        <v>70</v>
      </c>
      <c r="T25" s="250" t="s">
        <v>70</v>
      </c>
      <c r="U25" s="250" t="s">
        <v>70</v>
      </c>
      <c r="V25" s="250" t="s">
        <v>70</v>
      </c>
      <c r="W25" s="250" t="s">
        <v>70</v>
      </c>
      <c r="X25" s="250" t="s">
        <v>70</v>
      </c>
      <c r="Y25" s="250" t="s">
        <v>70</v>
      </c>
      <c r="Z25" s="250" t="s">
        <v>70</v>
      </c>
      <c r="AA25" s="250" t="s">
        <v>70</v>
      </c>
      <c r="AB25" s="250" t="s">
        <v>70</v>
      </c>
      <c r="AC25" s="250" t="s">
        <v>70</v>
      </c>
      <c r="AD25" s="166">
        <v>0</v>
      </c>
      <c r="AE25" s="165">
        <v>0</v>
      </c>
      <c r="AF25" s="193"/>
      <c r="AG25" s="192"/>
      <c r="AH25" s="155">
        <v>3</v>
      </c>
      <c r="AI25" s="175"/>
      <c r="AJ25" s="141">
        <v>720</v>
      </c>
      <c r="AK25" s="141">
        <v>3</v>
      </c>
      <c r="AL25" s="141">
        <v>720</v>
      </c>
      <c r="AM25" s="141">
        <v>3</v>
      </c>
      <c r="AN25" s="140">
        <f t="shared" si="0"/>
        <v>0</v>
      </c>
      <c r="AO25" s="140">
        <f t="shared" si="0"/>
        <v>0</v>
      </c>
      <c r="AP25" s="185"/>
      <c r="AQ25" s="181"/>
    </row>
    <row r="26" spans="1:43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154" t="s">
        <v>70</v>
      </c>
      <c r="I26" s="154" t="s">
        <v>70</v>
      </c>
      <c r="J26" s="154" t="s">
        <v>70</v>
      </c>
      <c r="K26" s="154" t="s">
        <v>70</v>
      </c>
      <c r="L26" s="154" t="s">
        <v>70</v>
      </c>
      <c r="M26" s="154" t="s">
        <v>70</v>
      </c>
      <c r="N26" s="250" t="s">
        <v>70</v>
      </c>
      <c r="O26" s="250" t="s">
        <v>70</v>
      </c>
      <c r="P26" s="250" t="s">
        <v>70</v>
      </c>
      <c r="Q26" s="250" t="s">
        <v>70</v>
      </c>
      <c r="R26" s="250" t="s">
        <v>70</v>
      </c>
      <c r="S26" s="250" t="s">
        <v>70</v>
      </c>
      <c r="T26" s="250" t="s">
        <v>70</v>
      </c>
      <c r="U26" s="250" t="s">
        <v>70</v>
      </c>
      <c r="V26" s="250" t="s">
        <v>70</v>
      </c>
      <c r="W26" s="250" t="s">
        <v>70</v>
      </c>
      <c r="X26" s="250" t="s">
        <v>70</v>
      </c>
      <c r="Y26" s="250" t="s">
        <v>70</v>
      </c>
      <c r="Z26" s="250" t="s">
        <v>70</v>
      </c>
      <c r="AA26" s="250" t="s">
        <v>70</v>
      </c>
      <c r="AB26" s="250" t="s">
        <v>70</v>
      </c>
      <c r="AC26" s="250" t="s">
        <v>70</v>
      </c>
      <c r="AD26" s="162">
        <v>0</v>
      </c>
      <c r="AE26" s="165">
        <v>0</v>
      </c>
      <c r="AF26" s="193"/>
      <c r="AG26" s="192"/>
      <c r="AH26" s="155"/>
      <c r="AI26" s="175"/>
      <c r="AJ26" s="140">
        <v>1832</v>
      </c>
      <c r="AK26" s="140"/>
      <c r="AL26" s="142">
        <v>1832</v>
      </c>
      <c r="AM26" s="140"/>
      <c r="AN26" s="140">
        <v>0</v>
      </c>
      <c r="AO26" s="140">
        <f t="shared" si="0"/>
        <v>0</v>
      </c>
      <c r="AP26" s="185"/>
      <c r="AQ26" s="180"/>
    </row>
    <row r="27" spans="1:43" ht="30" customHeight="1">
      <c r="A27" s="36" t="s">
        <v>16</v>
      </c>
      <c r="B27" s="197">
        <v>35</v>
      </c>
      <c r="C27" s="202">
        <v>30</v>
      </c>
      <c r="D27" s="199">
        <f>B27-C27</f>
        <v>5</v>
      </c>
      <c r="E27" s="272">
        <v>28321385</v>
      </c>
      <c r="F27" s="57" t="s">
        <v>67</v>
      </c>
      <c r="G27" s="22" t="s">
        <v>67</v>
      </c>
      <c r="H27" s="22" t="s">
        <v>67</v>
      </c>
      <c r="I27" s="22" t="s">
        <v>67</v>
      </c>
      <c r="J27" s="22" t="s">
        <v>67</v>
      </c>
      <c r="K27" s="22" t="s">
        <v>67</v>
      </c>
      <c r="L27" s="22" t="s">
        <v>67</v>
      </c>
      <c r="M27" s="22" t="s">
        <v>67</v>
      </c>
      <c r="N27" s="68" t="s">
        <v>67</v>
      </c>
      <c r="O27" s="239" t="s">
        <v>67</v>
      </c>
      <c r="P27" s="68" t="s">
        <v>67</v>
      </c>
      <c r="Q27" s="239" t="s">
        <v>67</v>
      </c>
      <c r="R27" s="68" t="s">
        <v>67</v>
      </c>
      <c r="S27" s="239" t="s">
        <v>67</v>
      </c>
      <c r="T27" s="239" t="s">
        <v>67</v>
      </c>
      <c r="U27" s="239" t="s">
        <v>67</v>
      </c>
      <c r="V27" s="239" t="s">
        <v>67</v>
      </c>
      <c r="W27" s="239" t="s">
        <v>67</v>
      </c>
      <c r="X27" s="68" t="s">
        <v>67</v>
      </c>
      <c r="Y27" s="239" t="s">
        <v>67</v>
      </c>
      <c r="Z27" s="239" t="s">
        <v>67</v>
      </c>
      <c r="AA27" s="239" t="s">
        <v>67</v>
      </c>
      <c r="AB27" s="239" t="s">
        <v>67</v>
      </c>
      <c r="AC27" s="239" t="s">
        <v>67</v>
      </c>
      <c r="AD27" s="162">
        <v>0</v>
      </c>
      <c r="AE27" s="165">
        <v>0</v>
      </c>
      <c r="AF27" s="193"/>
      <c r="AG27" s="192"/>
      <c r="AH27" s="155"/>
      <c r="AI27" s="175" t="s">
        <v>99</v>
      </c>
      <c r="AJ27" s="172">
        <v>35</v>
      </c>
      <c r="AK27" s="172"/>
      <c r="AL27" s="173">
        <f>C27</f>
        <v>30</v>
      </c>
      <c r="AM27" s="172"/>
      <c r="AN27" s="140">
        <f t="shared" si="0"/>
        <v>5</v>
      </c>
      <c r="AO27" s="140">
        <f t="shared" si="0"/>
        <v>0</v>
      </c>
      <c r="AP27" s="185"/>
      <c r="AQ27" s="181"/>
    </row>
    <row r="28" spans="1:43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347" t="s">
        <v>256</v>
      </c>
      <c r="G28" s="348" t="s">
        <v>257</v>
      </c>
      <c r="H28" s="348" t="s">
        <v>70</v>
      </c>
      <c r="I28" s="348" t="s">
        <v>70</v>
      </c>
      <c r="J28" s="348" t="s">
        <v>70</v>
      </c>
      <c r="K28" s="348" t="s">
        <v>70</v>
      </c>
      <c r="L28" s="348" t="s">
        <v>70</v>
      </c>
      <c r="M28" s="348" t="s">
        <v>70</v>
      </c>
      <c r="N28" s="250" t="s">
        <v>70</v>
      </c>
      <c r="O28" s="250" t="s">
        <v>70</v>
      </c>
      <c r="P28" s="250" t="s">
        <v>70</v>
      </c>
      <c r="Q28" s="250" t="s">
        <v>70</v>
      </c>
      <c r="R28" s="250" t="s">
        <v>70</v>
      </c>
      <c r="S28" s="250" t="s">
        <v>70</v>
      </c>
      <c r="T28" s="250" t="s">
        <v>70</v>
      </c>
      <c r="U28" s="250" t="s">
        <v>70</v>
      </c>
      <c r="V28" s="250" t="s">
        <v>70</v>
      </c>
      <c r="W28" s="250" t="s">
        <v>70</v>
      </c>
      <c r="X28" s="250" t="s">
        <v>70</v>
      </c>
      <c r="Y28" s="250" t="s">
        <v>70</v>
      </c>
      <c r="Z28" s="250" t="s">
        <v>70</v>
      </c>
      <c r="AA28" s="250" t="s">
        <v>70</v>
      </c>
      <c r="AB28" s="250" t="s">
        <v>70</v>
      </c>
      <c r="AC28" s="250" t="s">
        <v>70</v>
      </c>
      <c r="AD28" s="162">
        <v>0</v>
      </c>
      <c r="AE28" s="165">
        <v>0</v>
      </c>
      <c r="AF28" s="193"/>
      <c r="AG28" s="192"/>
      <c r="AH28" s="155">
        <v>26</v>
      </c>
      <c r="AI28" s="175"/>
      <c r="AJ28" s="141">
        <v>743</v>
      </c>
      <c r="AK28" s="141">
        <v>26</v>
      </c>
      <c r="AL28" s="141">
        <v>743</v>
      </c>
      <c r="AM28" s="141">
        <v>26</v>
      </c>
      <c r="AN28" s="140">
        <f t="shared" si="0"/>
        <v>0</v>
      </c>
      <c r="AO28" s="140">
        <f t="shared" si="0"/>
        <v>0</v>
      </c>
      <c r="AP28" s="185"/>
      <c r="AQ28" s="181"/>
    </row>
    <row r="29" spans="1:43" ht="30" customHeight="1">
      <c r="A29" s="40" t="s">
        <v>18</v>
      </c>
      <c r="B29" s="197" t="s">
        <v>275</v>
      </c>
      <c r="C29" s="198" t="s">
        <v>276</v>
      </c>
      <c r="D29" s="203">
        <v>0</v>
      </c>
      <c r="E29" s="273">
        <v>280734521.68</v>
      </c>
      <c r="F29" s="349" t="s">
        <v>256</v>
      </c>
      <c r="G29" s="350" t="s">
        <v>257</v>
      </c>
      <c r="H29" s="350" t="s">
        <v>70</v>
      </c>
      <c r="I29" s="350" t="s">
        <v>70</v>
      </c>
      <c r="J29" s="350" t="s">
        <v>70</v>
      </c>
      <c r="K29" s="350" t="s">
        <v>70</v>
      </c>
      <c r="L29" s="350" t="s">
        <v>70</v>
      </c>
      <c r="M29" s="350" t="s">
        <v>70</v>
      </c>
      <c r="N29" s="250" t="s">
        <v>70</v>
      </c>
      <c r="O29" s="250" t="s">
        <v>70</v>
      </c>
      <c r="P29" s="250" t="s">
        <v>70</v>
      </c>
      <c r="Q29" s="250" t="s">
        <v>70</v>
      </c>
      <c r="R29" s="250" t="s">
        <v>70</v>
      </c>
      <c r="S29" s="250" t="s">
        <v>70</v>
      </c>
      <c r="T29" s="250" t="s">
        <v>70</v>
      </c>
      <c r="U29" s="250" t="s">
        <v>70</v>
      </c>
      <c r="V29" s="250" t="s">
        <v>70</v>
      </c>
      <c r="W29" s="250" t="s">
        <v>70</v>
      </c>
      <c r="X29" s="250" t="s">
        <v>70</v>
      </c>
      <c r="Y29" s="250" t="s">
        <v>70</v>
      </c>
      <c r="Z29" s="250" t="s">
        <v>70</v>
      </c>
      <c r="AA29" s="250" t="s">
        <v>70</v>
      </c>
      <c r="AB29" s="250" t="s">
        <v>70</v>
      </c>
      <c r="AC29" s="250" t="s">
        <v>70</v>
      </c>
      <c r="AD29" s="162">
        <v>0</v>
      </c>
      <c r="AE29" s="165">
        <v>0</v>
      </c>
      <c r="AF29" s="193"/>
      <c r="AG29" s="192"/>
      <c r="AH29" s="155">
        <v>1</v>
      </c>
      <c r="AI29" s="175"/>
      <c r="AJ29" s="137">
        <v>1108</v>
      </c>
      <c r="AK29" s="137">
        <v>1</v>
      </c>
      <c r="AL29" s="137">
        <v>1108</v>
      </c>
      <c r="AM29" s="137">
        <v>1</v>
      </c>
      <c r="AN29" s="140">
        <f t="shared" si="0"/>
        <v>0</v>
      </c>
      <c r="AO29" s="140">
        <f t="shared" si="0"/>
        <v>0</v>
      </c>
      <c r="AP29" s="185"/>
      <c r="AQ29" s="186"/>
    </row>
    <row r="30" spans="1:43" ht="39" customHeight="1">
      <c r="A30" s="276" t="s">
        <v>146</v>
      </c>
      <c r="B30" s="197" t="s">
        <v>252</v>
      </c>
      <c r="C30" s="198" t="s">
        <v>298</v>
      </c>
      <c r="D30" s="203" t="s">
        <v>291</v>
      </c>
      <c r="E30" s="273">
        <v>138579826.56</v>
      </c>
      <c r="F30" s="158">
        <v>5</v>
      </c>
      <c r="G30" s="159">
        <v>5559040.540000007</v>
      </c>
      <c r="H30" s="158">
        <v>5</v>
      </c>
      <c r="I30" s="159">
        <v>7052685.379999995</v>
      </c>
      <c r="J30" s="158">
        <v>2</v>
      </c>
      <c r="K30" s="159">
        <v>2562545.120000005</v>
      </c>
      <c r="L30" s="352">
        <v>14</v>
      </c>
      <c r="M30" s="159">
        <v>16633578.359999985</v>
      </c>
      <c r="N30" s="197">
        <v>6</v>
      </c>
      <c r="O30" s="355">
        <v>152272533.34</v>
      </c>
      <c r="P30" s="197">
        <v>10</v>
      </c>
      <c r="Q30" s="355">
        <v>11654836.73000002</v>
      </c>
      <c r="R30" s="251">
        <v>2</v>
      </c>
      <c r="S30" s="355">
        <v>2323441.8100000024</v>
      </c>
      <c r="T30" s="197">
        <v>0</v>
      </c>
      <c r="U30" s="355">
        <v>0</v>
      </c>
      <c r="V30" s="220">
        <v>1</v>
      </c>
      <c r="W30" s="355">
        <v>1038359.3100000024</v>
      </c>
      <c r="X30" s="251">
        <v>1</v>
      </c>
      <c r="Y30" s="355">
        <v>5189132.939999998</v>
      </c>
      <c r="Z30" s="255">
        <v>0</v>
      </c>
      <c r="AA30" s="355">
        <v>0</v>
      </c>
      <c r="AB30" s="255" t="e">
        <f>#REF!</f>
        <v>#REF!</v>
      </c>
      <c r="AC30" s="355" t="e">
        <f>#REF!</f>
        <v>#REF!</v>
      </c>
      <c r="AD30" s="354" t="e">
        <f>F30+H30+J30+L30+N30+P30+R30+T30+V30+X30+Z30+AB30</f>
        <v>#REF!</v>
      </c>
      <c r="AE30" s="165">
        <f>G30+I30+K30+M30+O30+Q30+S30+U30+W30+Y30+AA30</f>
        <v>204286153.53000003</v>
      </c>
      <c r="AF30" s="193" t="s">
        <v>268</v>
      </c>
      <c r="AG30" s="192"/>
      <c r="AH30" s="155"/>
      <c r="AI30" s="175"/>
      <c r="AJ30" s="137" t="s">
        <v>74</v>
      </c>
      <c r="AK30" s="137">
        <f>308+6</f>
        <v>314</v>
      </c>
      <c r="AL30" s="340"/>
      <c r="AM30" s="137">
        <v>245</v>
      </c>
      <c r="AN30" s="140"/>
      <c r="AO30" s="140">
        <f>AK30-AM30</f>
        <v>69</v>
      </c>
      <c r="AP30" s="185"/>
      <c r="AQ30" s="186"/>
    </row>
    <row r="31" spans="1:43" ht="38.25" customHeight="1">
      <c r="A31" s="276" t="s">
        <v>205</v>
      </c>
      <c r="B31" s="197" t="s">
        <v>207</v>
      </c>
      <c r="C31" s="198">
        <v>100</v>
      </c>
      <c r="D31" s="203" t="s">
        <v>294</v>
      </c>
      <c r="E31" s="273">
        <v>63041737</v>
      </c>
      <c r="F31" s="158">
        <v>14</v>
      </c>
      <c r="G31" s="159">
        <v>19507738</v>
      </c>
      <c r="H31" s="352">
        <v>8</v>
      </c>
      <c r="I31" s="159">
        <v>10371830</v>
      </c>
      <c r="J31" s="352">
        <v>11</v>
      </c>
      <c r="K31" s="159">
        <v>18462680</v>
      </c>
      <c r="L31" s="352">
        <v>6</v>
      </c>
      <c r="M31" s="159">
        <v>8933996</v>
      </c>
      <c r="N31" s="250">
        <v>1</v>
      </c>
      <c r="O31" s="355">
        <v>3271779</v>
      </c>
      <c r="P31" s="250">
        <v>12</v>
      </c>
      <c r="Q31" s="355">
        <v>17890114</v>
      </c>
      <c r="R31" s="251">
        <v>4</v>
      </c>
      <c r="S31" s="355">
        <v>6590721</v>
      </c>
      <c r="T31" s="251">
        <v>0</v>
      </c>
      <c r="U31" s="355">
        <v>0</v>
      </c>
      <c r="V31" s="220">
        <v>5</v>
      </c>
      <c r="W31" s="355">
        <v>6221284</v>
      </c>
      <c r="X31" s="251">
        <v>3</v>
      </c>
      <c r="Y31" s="355">
        <v>3941578</v>
      </c>
      <c r="Z31" s="255">
        <v>4</v>
      </c>
      <c r="AA31" s="355">
        <v>9792407</v>
      </c>
      <c r="AB31" s="255" t="e">
        <f>#REF!</f>
        <v>#REF!</v>
      </c>
      <c r="AC31" s="355" t="e">
        <f>#REF!</f>
        <v>#REF!</v>
      </c>
      <c r="AD31" s="162" t="e">
        <f>F31+H31+J31+L31+N31+P31+R31+T31+V31+X31+Z31+AB31</f>
        <v>#REF!</v>
      </c>
      <c r="AE31" s="165">
        <f>+G31+I31+K31+M31+O31+Q31+S31+U31+W31+Y31+AA31</f>
        <v>104984127</v>
      </c>
      <c r="AF31" s="193" t="s">
        <v>263</v>
      </c>
      <c r="AG31" s="192"/>
      <c r="AH31" s="155"/>
      <c r="AI31" s="175"/>
      <c r="AJ31" s="137">
        <v>298</v>
      </c>
      <c r="AK31" s="137">
        <v>1</v>
      </c>
      <c r="AL31" s="340">
        <v>98</v>
      </c>
      <c r="AM31" s="137">
        <v>0</v>
      </c>
      <c r="AN31" s="140">
        <f>AJ31-AL31</f>
        <v>200</v>
      </c>
      <c r="AO31" s="140">
        <f t="shared" si="0"/>
        <v>1</v>
      </c>
      <c r="AP31" s="185">
        <v>4</v>
      </c>
      <c r="AQ31" s="186"/>
    </row>
    <row r="32" spans="1:43" ht="38.25" customHeight="1">
      <c r="A32" s="276" t="s">
        <v>222</v>
      </c>
      <c r="B32" s="197" t="s">
        <v>253</v>
      </c>
      <c r="C32" s="198">
        <v>70</v>
      </c>
      <c r="D32" s="197" t="s">
        <v>295</v>
      </c>
      <c r="E32" s="273">
        <v>4025593.22</v>
      </c>
      <c r="F32" s="158">
        <v>2</v>
      </c>
      <c r="G32" s="159">
        <v>2937288.14</v>
      </c>
      <c r="H32" s="352">
        <v>4</v>
      </c>
      <c r="I32" s="159">
        <v>4651355.9399999995</v>
      </c>
      <c r="J32" s="352">
        <v>50</v>
      </c>
      <c r="K32" s="159">
        <v>40293813.599999994</v>
      </c>
      <c r="L32" s="352">
        <v>2</v>
      </c>
      <c r="M32" s="159">
        <v>2410084.75</v>
      </c>
      <c r="N32" s="201">
        <v>2</v>
      </c>
      <c r="O32" s="355">
        <v>1161980.200000003</v>
      </c>
      <c r="P32" s="201">
        <v>1</v>
      </c>
      <c r="Q32" s="355">
        <v>712970.299999997</v>
      </c>
      <c r="R32" s="251">
        <v>2</v>
      </c>
      <c r="S32" s="355">
        <v>2440847.460000001</v>
      </c>
      <c r="T32" s="201">
        <v>1</v>
      </c>
      <c r="U32" s="355">
        <v>493465.3500000015</v>
      </c>
      <c r="V32" s="220">
        <v>1</v>
      </c>
      <c r="W32" s="355">
        <v>1164322.0300000012</v>
      </c>
      <c r="X32" s="251">
        <v>0</v>
      </c>
      <c r="Y32" s="355">
        <v>0</v>
      </c>
      <c r="Z32" s="255">
        <v>3</v>
      </c>
      <c r="AA32" s="355">
        <v>2096732.6799999997</v>
      </c>
      <c r="AB32" s="255" t="e">
        <f>#REF!</f>
        <v>#REF!</v>
      </c>
      <c r="AC32" s="355" t="e">
        <f>#REF!</f>
        <v>#REF!</v>
      </c>
      <c r="AD32" s="162" t="e">
        <f>F32+H32+J32+L32+N32+P32+R32+T32+V32+X32+Z32+AB32</f>
        <v>#REF!</v>
      </c>
      <c r="AE32" s="165">
        <f>+G32+I32+K32+M32+O32+Q32+S32+U32+W32+Y32+AA32</f>
        <v>58362860.449999996</v>
      </c>
      <c r="AF32" s="193" t="s">
        <v>263</v>
      </c>
      <c r="AG32" s="192"/>
      <c r="AH32" s="155"/>
      <c r="AI32" s="175"/>
      <c r="AJ32" s="137">
        <v>230</v>
      </c>
      <c r="AK32" s="137">
        <v>78</v>
      </c>
      <c r="AL32" s="340">
        <v>69</v>
      </c>
      <c r="AM32" s="137">
        <v>0</v>
      </c>
      <c r="AN32" s="140">
        <f t="shared" si="0"/>
        <v>161</v>
      </c>
      <c r="AO32" s="140">
        <f t="shared" si="0"/>
        <v>78</v>
      </c>
      <c r="AP32" s="185">
        <v>3</v>
      </c>
      <c r="AQ32" s="186"/>
    </row>
    <row r="33" spans="1:43" ht="42.75" customHeight="1">
      <c r="A33" s="276" t="s">
        <v>226</v>
      </c>
      <c r="B33" s="197" t="s">
        <v>230</v>
      </c>
      <c r="C33" s="198">
        <v>165</v>
      </c>
      <c r="D33" s="203" t="s">
        <v>293</v>
      </c>
      <c r="E33" s="273">
        <v>18723780.19</v>
      </c>
      <c r="F33" s="158">
        <v>13</v>
      </c>
      <c r="G33" s="159">
        <v>2208097.540000001</v>
      </c>
      <c r="H33" s="352">
        <v>9</v>
      </c>
      <c r="I33" s="159">
        <v>1706842.7099999972</v>
      </c>
      <c r="J33" s="352">
        <v>7</v>
      </c>
      <c r="K33" s="159">
        <v>1599075.6799999997</v>
      </c>
      <c r="L33" s="352">
        <v>3</v>
      </c>
      <c r="M33" s="159">
        <v>655468.3100000024</v>
      </c>
      <c r="N33" s="250">
        <v>1</v>
      </c>
      <c r="O33" s="153">
        <v>205024.41999999806</v>
      </c>
      <c r="P33" s="250">
        <v>4</v>
      </c>
      <c r="Q33" s="153">
        <v>680112.1799999997</v>
      </c>
      <c r="R33" s="250">
        <v>5</v>
      </c>
      <c r="S33" s="153">
        <v>1205726.9200000018</v>
      </c>
      <c r="T33" s="251">
        <v>3</v>
      </c>
      <c r="U33" s="153">
        <v>827771.6099999994</v>
      </c>
      <c r="V33" s="219">
        <v>3</v>
      </c>
      <c r="W33" s="153">
        <v>628345.9400000013</v>
      </c>
      <c r="X33" s="250">
        <v>7</v>
      </c>
      <c r="Y33" s="153">
        <v>1322731.75</v>
      </c>
      <c r="Z33" s="152">
        <v>10</v>
      </c>
      <c r="AA33" s="153">
        <v>2406751.7699999996</v>
      </c>
      <c r="AB33" s="152" t="e">
        <f>#REF!</f>
        <v>#REF!</v>
      </c>
      <c r="AC33" s="153" t="e">
        <f>#REF!</f>
        <v>#REF!</v>
      </c>
      <c r="AD33" s="162" t="e">
        <f>F33+H33+J33+L33+N33+P33+R33+T33+V33+X33+Z33+AB33</f>
        <v>#REF!</v>
      </c>
      <c r="AE33" s="165">
        <f>+G33+I33+K33+M33+O33+Q33+S33+U33+W33+Y33+AA33</f>
        <v>13445948.83</v>
      </c>
      <c r="AF33" s="193" t="s">
        <v>263</v>
      </c>
      <c r="AG33" s="192"/>
      <c r="AH33" s="155"/>
      <c r="AI33" s="175"/>
      <c r="AJ33" s="137">
        <v>237</v>
      </c>
      <c r="AK33" s="137">
        <v>8</v>
      </c>
      <c r="AL33" s="340">
        <v>157</v>
      </c>
      <c r="AM33" s="137">
        <v>0</v>
      </c>
      <c r="AN33" s="140">
        <f>AJ33-AL33</f>
        <v>80</v>
      </c>
      <c r="AO33" s="140">
        <v>0</v>
      </c>
      <c r="AP33" s="185">
        <v>10</v>
      </c>
      <c r="AQ33" s="186"/>
    </row>
    <row r="34" spans="1:43" s="46" customFormat="1" ht="58.5" customHeight="1">
      <c r="A34" s="97" t="s">
        <v>61</v>
      </c>
      <c r="B34" s="130" t="s">
        <v>286</v>
      </c>
      <c r="C34" s="130" t="s">
        <v>302</v>
      </c>
      <c r="D34" s="130" t="s">
        <v>301</v>
      </c>
      <c r="E34" s="98">
        <f>+E31+E30+E29+E28+E27+E26+E25+E24+E23+E22+E21+E20+E19+E18+E17+E16+E15+E14+E12+E11+((E13+E10+E9+E8+E7+E6+E5)*1.5)+(E4*2)+E33</f>
        <v>5117499827.747134</v>
      </c>
      <c r="F34" s="283" t="s">
        <v>258</v>
      </c>
      <c r="G34" s="98">
        <f>+G30+G31+G32+G33</f>
        <v>30212164.220000006</v>
      </c>
      <c r="H34" s="338" t="s">
        <v>260</v>
      </c>
      <c r="I34" s="98">
        <f>+I30+I31+I32+I33</f>
        <v>23782714.02999999</v>
      </c>
      <c r="J34" s="338" t="s">
        <v>262</v>
      </c>
      <c r="K34" s="98">
        <f>+K30+K31+K32+K33</f>
        <v>62918114.4</v>
      </c>
      <c r="L34" s="338" t="s">
        <v>266</v>
      </c>
      <c r="M34" s="98">
        <f>+M30+M31+M32+M33</f>
        <v>28633127.419999987</v>
      </c>
      <c r="N34" s="338" t="s">
        <v>269</v>
      </c>
      <c r="O34" s="98">
        <f>+O30+O31+O32+O33</f>
        <v>156911316.96</v>
      </c>
      <c r="P34" s="338" t="s">
        <v>271</v>
      </c>
      <c r="Q34" s="98">
        <f>+Q30+Q31+Q32+Q33</f>
        <v>30938033.210000016</v>
      </c>
      <c r="R34" s="338" t="s">
        <v>274</v>
      </c>
      <c r="S34" s="98">
        <f>+S30+S31+S32+S33</f>
        <v>12560737.190000005</v>
      </c>
      <c r="T34" s="98" t="s">
        <v>44</v>
      </c>
      <c r="U34" s="98">
        <f>+U30+U31+U32+U33</f>
        <v>1321236.960000001</v>
      </c>
      <c r="V34" s="338" t="s">
        <v>288</v>
      </c>
      <c r="W34" s="98">
        <f>+W30+W31+W32+W33</f>
        <v>9052311.280000005</v>
      </c>
      <c r="X34" s="338" t="s">
        <v>290</v>
      </c>
      <c r="Y34" s="98">
        <f>+Y30+Y31+Y32+Y33</f>
        <v>10453442.689999998</v>
      </c>
      <c r="Z34" s="338" t="s">
        <v>292</v>
      </c>
      <c r="AA34" s="98">
        <f>+AA30+AA31+AA32+AA33</f>
        <v>14295891.45</v>
      </c>
      <c r="AB34" s="338" t="s">
        <v>299</v>
      </c>
      <c r="AC34" s="98" t="e">
        <f>+AC30+AC31+AC32+AC33</f>
        <v>#REF!</v>
      </c>
      <c r="AD34" s="167" t="s">
        <v>300</v>
      </c>
      <c r="AE34" s="168">
        <f>AE29+AE28+AE27+AE26+AE25+AE24+AE23+AE22+AE21+AE20+AE18+AE14+AE12+AE11+(AE7*1.5)+AE30+AE31+AE33+AE32</f>
        <v>381079089.81</v>
      </c>
      <c r="AF34" s="194"/>
      <c r="AG34" s="274"/>
      <c r="AI34" s="174"/>
      <c r="AJ34" s="130">
        <f aca="true" t="shared" si="3" ref="AJ34:AQ34">SUM(AJ4:AJ33)</f>
        <v>18326</v>
      </c>
      <c r="AK34" s="130">
        <f t="shared" si="3"/>
        <v>989</v>
      </c>
      <c r="AL34" s="130">
        <f t="shared" si="3"/>
        <v>17552</v>
      </c>
      <c r="AM34" s="130">
        <f t="shared" si="3"/>
        <v>821</v>
      </c>
      <c r="AN34" s="130">
        <f t="shared" si="3"/>
        <v>774</v>
      </c>
      <c r="AO34" s="130">
        <f t="shared" si="3"/>
        <v>160</v>
      </c>
      <c r="AP34" s="130">
        <f t="shared" si="3"/>
        <v>17</v>
      </c>
      <c r="AQ34" s="130">
        <f t="shared" si="3"/>
        <v>0</v>
      </c>
    </row>
    <row r="35" spans="1:41" s="278" customFormat="1" ht="21" customHeight="1">
      <c r="A35" s="277"/>
      <c r="F35" s="279">
        <v>10</v>
      </c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2" t="s">
        <v>74</v>
      </c>
      <c r="AL35" s="275" t="s">
        <v>74</v>
      </c>
      <c r="AN35" s="284">
        <f>AJ34-AL34</f>
        <v>774</v>
      </c>
      <c r="AO35" s="284">
        <f>AK34-AM34</f>
        <v>168</v>
      </c>
    </row>
    <row r="36" ht="12.75">
      <c r="A36" s="43"/>
    </row>
    <row r="37" spans="1:29" ht="38.25" customHeight="1">
      <c r="A37" s="359" t="s">
        <v>102</v>
      </c>
      <c r="B37" s="359"/>
      <c r="C37" s="359"/>
      <c r="D37" s="359"/>
      <c r="E37" s="359"/>
      <c r="F37" s="359"/>
      <c r="G37" s="359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30" ht="12.75">
      <c r="A38" s="44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 t="s">
        <v>263</v>
      </c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353" t="e">
        <f>AD31+AD32+AD33</f>
        <v>#REF!</v>
      </c>
    </row>
    <row r="39" spans="1:30" ht="12.75">
      <c r="A39" s="44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 t="s">
        <v>264</v>
      </c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356" t="e">
        <f>AD30</f>
        <v>#REF!</v>
      </c>
    </row>
    <row r="40" spans="1:29" ht="12.75">
      <c r="A40" s="44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</row>
    <row r="41" spans="1:29" ht="12.75">
      <c r="A41" s="4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</row>
    <row r="42" ht="12.75">
      <c r="A42" s="44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53" spans="2:3" ht="12.75">
      <c r="B53" s="132">
        <v>538</v>
      </c>
      <c r="C53" s="132">
        <v>499</v>
      </c>
    </row>
    <row r="54" spans="2:3" ht="12.75">
      <c r="B54" s="132">
        <v>17517</v>
      </c>
      <c r="C54" s="132">
        <v>13515</v>
      </c>
    </row>
  </sheetData>
  <sheetProtection/>
  <mergeCells count="20">
    <mergeCell ref="AB2:AC2"/>
    <mergeCell ref="T2:U2"/>
    <mergeCell ref="V2:W2"/>
    <mergeCell ref="A1:G1"/>
    <mergeCell ref="A2:A3"/>
    <mergeCell ref="B2:B3"/>
    <mergeCell ref="C2:C3"/>
    <mergeCell ref="D2:D3"/>
    <mergeCell ref="E2:E3"/>
    <mergeCell ref="F2:G2"/>
    <mergeCell ref="Z2:AA2"/>
    <mergeCell ref="X2:Y2"/>
    <mergeCell ref="AD2:AE2"/>
    <mergeCell ref="A37:G37"/>
    <mergeCell ref="H2:I2"/>
    <mergeCell ref="J2:K2"/>
    <mergeCell ref="L2:M2"/>
    <mergeCell ref="N2:O2"/>
    <mergeCell ref="P2:Q2"/>
    <mergeCell ref="R2:S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5" zoomScaleNormal="75" zoomScalePageLayoutView="0" workbookViewId="0" topLeftCell="A1">
      <selection activeCell="J33" sqref="J33"/>
    </sheetView>
  </sheetViews>
  <sheetFormatPr defaultColWidth="9.140625" defaultRowHeight="12.75"/>
  <cols>
    <col min="1" max="1" width="30.28125" style="1" customWidth="1"/>
    <col min="2" max="2" width="19.8515625" style="132" customWidth="1"/>
    <col min="3" max="3" width="18.00390625" style="132" customWidth="1"/>
    <col min="4" max="4" width="15.28125" style="132" customWidth="1"/>
    <col min="5" max="5" width="20.28125" style="143" customWidth="1"/>
    <col min="6" max="6" width="15.7109375" style="135" customWidth="1"/>
    <col min="7" max="7" width="15.57421875" style="136" customWidth="1"/>
    <col min="8" max="8" width="15.7109375" style="135" customWidth="1"/>
    <col min="9" max="9" width="15.57421875" style="136" customWidth="1"/>
    <col min="10" max="10" width="10.8515625" style="132" bestFit="1" customWidth="1"/>
    <col min="11" max="11" width="17.140625" style="132" customWidth="1"/>
    <col min="12" max="12" width="10.140625" style="132" bestFit="1" customWidth="1"/>
    <col min="13" max="13" width="16.00390625" style="132" customWidth="1"/>
    <col min="14" max="16384" width="9.140625" style="132" customWidth="1"/>
  </cols>
  <sheetData>
    <row r="1" spans="1:9" ht="28.5" customHeight="1">
      <c r="A1" s="360" t="s">
        <v>305</v>
      </c>
      <c r="B1" s="360"/>
      <c r="C1" s="360"/>
      <c r="D1" s="360"/>
      <c r="E1" s="360"/>
      <c r="F1" s="360"/>
      <c r="G1" s="360"/>
      <c r="H1" s="351"/>
      <c r="I1" s="351"/>
    </row>
    <row r="2" spans="1:13" s="1" customFormat="1" ht="34.5" customHeight="1">
      <c r="A2" s="361" t="s">
        <v>1</v>
      </c>
      <c r="B2" s="361" t="s">
        <v>92</v>
      </c>
      <c r="C2" s="361" t="s">
        <v>93</v>
      </c>
      <c r="D2" s="361" t="s">
        <v>94</v>
      </c>
      <c r="E2" s="363" t="s">
        <v>53</v>
      </c>
      <c r="F2" s="357" t="s">
        <v>304</v>
      </c>
      <c r="G2" s="357"/>
      <c r="H2" s="357" t="s">
        <v>310</v>
      </c>
      <c r="I2" s="357"/>
      <c r="J2" s="358" t="s">
        <v>303</v>
      </c>
      <c r="K2" s="358"/>
      <c r="L2" s="190"/>
      <c r="M2" s="190"/>
    </row>
    <row r="3" spans="1:13" s="1" customFormat="1" ht="43.5" customHeight="1">
      <c r="A3" s="362"/>
      <c r="B3" s="362"/>
      <c r="C3" s="362"/>
      <c r="D3" s="362"/>
      <c r="E3" s="364"/>
      <c r="F3" s="55" t="s">
        <v>4</v>
      </c>
      <c r="G3" s="7" t="s">
        <v>5</v>
      </c>
      <c r="H3" s="55" t="s">
        <v>4</v>
      </c>
      <c r="I3" s="7" t="s">
        <v>5</v>
      </c>
      <c r="J3" s="160" t="s">
        <v>4</v>
      </c>
      <c r="K3" s="161" t="s">
        <v>5</v>
      </c>
      <c r="L3" s="190"/>
      <c r="M3" s="190"/>
    </row>
    <row r="4" spans="1:13" s="2" customFormat="1" ht="30" customHeight="1">
      <c r="A4" s="36" t="s">
        <v>6</v>
      </c>
      <c r="B4" s="197" t="s">
        <v>31</v>
      </c>
      <c r="C4" s="198" t="s">
        <v>31</v>
      </c>
      <c r="D4" s="197">
        <v>0</v>
      </c>
      <c r="E4" s="270">
        <v>418147008.66</v>
      </c>
      <c r="F4" s="56" t="s">
        <v>34</v>
      </c>
      <c r="G4" s="15" t="s">
        <v>34</v>
      </c>
      <c r="H4" s="56" t="s">
        <v>34</v>
      </c>
      <c r="I4" s="15" t="s">
        <v>34</v>
      </c>
      <c r="J4" s="162">
        <v>0</v>
      </c>
      <c r="K4" s="163">
        <v>0</v>
      </c>
      <c r="L4" s="191"/>
      <c r="M4" s="192"/>
    </row>
    <row r="5" spans="1:13" ht="30" customHeight="1">
      <c r="A5" s="37" t="s">
        <v>7</v>
      </c>
      <c r="B5" s="197" t="s">
        <v>32</v>
      </c>
      <c r="C5" s="198" t="s">
        <v>32</v>
      </c>
      <c r="D5" s="201">
        <v>0</v>
      </c>
      <c r="E5" s="271">
        <v>145887646.92</v>
      </c>
      <c r="F5" s="56" t="s">
        <v>34</v>
      </c>
      <c r="G5" s="15" t="s">
        <v>34</v>
      </c>
      <c r="H5" s="56" t="s">
        <v>34</v>
      </c>
      <c r="I5" s="15" t="s">
        <v>34</v>
      </c>
      <c r="J5" s="162">
        <v>0</v>
      </c>
      <c r="K5" s="163">
        <v>0</v>
      </c>
      <c r="L5" s="191"/>
      <c r="M5" s="192"/>
    </row>
    <row r="6" spans="1:13" ht="30" customHeight="1">
      <c r="A6" s="36" t="s">
        <v>8</v>
      </c>
      <c r="B6" s="199">
        <v>2228</v>
      </c>
      <c r="C6" s="200">
        <v>2228</v>
      </c>
      <c r="D6" s="199">
        <v>0</v>
      </c>
      <c r="E6" s="271">
        <v>243566077.58</v>
      </c>
      <c r="F6" s="56" t="s">
        <v>34</v>
      </c>
      <c r="G6" s="15" t="s">
        <v>34</v>
      </c>
      <c r="H6" s="56" t="s">
        <v>34</v>
      </c>
      <c r="I6" s="15" t="s">
        <v>34</v>
      </c>
      <c r="J6" s="162">
        <v>0</v>
      </c>
      <c r="K6" s="163">
        <v>0</v>
      </c>
      <c r="L6" s="191"/>
      <c r="M6" s="192"/>
    </row>
    <row r="7" spans="1:13" s="133" customFormat="1" ht="30" customHeight="1">
      <c r="A7" s="38" t="s">
        <v>9</v>
      </c>
      <c r="B7" s="201">
        <v>576</v>
      </c>
      <c r="C7" s="202">
        <v>576</v>
      </c>
      <c r="D7" s="201">
        <v>0</v>
      </c>
      <c r="E7" s="271">
        <v>77167694.45</v>
      </c>
      <c r="F7" s="152" t="s">
        <v>70</v>
      </c>
      <c r="G7" s="153" t="s">
        <v>70</v>
      </c>
      <c r="H7" s="152" t="s">
        <v>70</v>
      </c>
      <c r="I7" s="153" t="s">
        <v>70</v>
      </c>
      <c r="J7" s="162">
        <v>0</v>
      </c>
      <c r="K7" s="164">
        <v>0</v>
      </c>
      <c r="L7" s="193"/>
      <c r="M7" s="192"/>
    </row>
    <row r="8" spans="1:13" ht="30" customHeight="1">
      <c r="A8" s="36" t="s">
        <v>10</v>
      </c>
      <c r="B8" s="203" t="s">
        <v>33</v>
      </c>
      <c r="C8" s="204" t="s">
        <v>33</v>
      </c>
      <c r="D8" s="203">
        <v>0</v>
      </c>
      <c r="E8" s="271">
        <v>65933858.05</v>
      </c>
      <c r="F8" s="56" t="s">
        <v>34</v>
      </c>
      <c r="G8" s="15" t="s">
        <v>34</v>
      </c>
      <c r="H8" s="56" t="s">
        <v>34</v>
      </c>
      <c r="I8" s="15" t="s">
        <v>34</v>
      </c>
      <c r="J8" s="162">
        <v>0</v>
      </c>
      <c r="K8" s="163">
        <v>0</v>
      </c>
      <c r="L8" s="191"/>
      <c r="M8" s="192"/>
    </row>
    <row r="9" spans="1:13" ht="30" customHeight="1">
      <c r="A9" s="37" t="s">
        <v>11</v>
      </c>
      <c r="B9" s="205">
        <v>1368</v>
      </c>
      <c r="C9" s="202">
        <v>1368</v>
      </c>
      <c r="D9" s="339">
        <v>0</v>
      </c>
      <c r="E9" s="271">
        <v>184383101.04000002</v>
      </c>
      <c r="F9" s="56" t="s">
        <v>34</v>
      </c>
      <c r="G9" s="15" t="s">
        <v>34</v>
      </c>
      <c r="H9" s="56" t="s">
        <v>34</v>
      </c>
      <c r="I9" s="15" t="s">
        <v>34</v>
      </c>
      <c r="J9" s="162">
        <v>0</v>
      </c>
      <c r="K9" s="163">
        <v>0</v>
      </c>
      <c r="L9" s="191"/>
      <c r="M9" s="192"/>
    </row>
    <row r="10" spans="1:13" ht="30" customHeight="1">
      <c r="A10" s="36" t="s">
        <v>12</v>
      </c>
      <c r="B10" s="197" t="s">
        <v>35</v>
      </c>
      <c r="C10" s="198" t="s">
        <v>80</v>
      </c>
      <c r="D10" s="201">
        <v>0</v>
      </c>
      <c r="E10" s="271">
        <v>97223675</v>
      </c>
      <c r="F10" s="56" t="s">
        <v>34</v>
      </c>
      <c r="G10" s="15" t="s">
        <v>34</v>
      </c>
      <c r="H10" s="56" t="s">
        <v>34</v>
      </c>
      <c r="I10" s="15" t="s">
        <v>34</v>
      </c>
      <c r="J10" s="162">
        <v>0</v>
      </c>
      <c r="K10" s="163">
        <v>0</v>
      </c>
      <c r="L10" s="191"/>
      <c r="M10" s="192"/>
    </row>
    <row r="11" spans="1:13" ht="30" customHeight="1">
      <c r="A11" s="37" t="s">
        <v>19</v>
      </c>
      <c r="B11" s="197" t="s">
        <v>36</v>
      </c>
      <c r="C11" s="198" t="s">
        <v>40</v>
      </c>
      <c r="D11" s="197" t="s">
        <v>43</v>
      </c>
      <c r="E11" s="272">
        <v>171054350</v>
      </c>
      <c r="F11" s="57">
        <v>0</v>
      </c>
      <c r="G11" s="22">
        <v>0</v>
      </c>
      <c r="H11" s="57">
        <v>0</v>
      </c>
      <c r="I11" s="22">
        <v>0</v>
      </c>
      <c r="J11" s="162">
        <v>0</v>
      </c>
      <c r="K11" s="165">
        <v>0</v>
      </c>
      <c r="L11" s="191"/>
      <c r="M11" s="192"/>
    </row>
    <row r="12" spans="1:13" ht="30" customHeight="1">
      <c r="A12" s="36" t="s">
        <v>20</v>
      </c>
      <c r="B12" s="197" t="s">
        <v>37</v>
      </c>
      <c r="C12" s="198" t="s">
        <v>95</v>
      </c>
      <c r="D12" s="197" t="s">
        <v>196</v>
      </c>
      <c r="E12" s="272">
        <v>100000000</v>
      </c>
      <c r="F12" s="57">
        <v>0</v>
      </c>
      <c r="G12" s="22">
        <v>0</v>
      </c>
      <c r="H12" s="57">
        <v>0</v>
      </c>
      <c r="I12" s="22">
        <v>0</v>
      </c>
      <c r="J12" s="162">
        <v>0</v>
      </c>
      <c r="K12" s="165">
        <v>0</v>
      </c>
      <c r="L12" s="191"/>
      <c r="M12" s="192"/>
    </row>
    <row r="13" spans="1:13" ht="38.25">
      <c r="A13" s="36" t="s">
        <v>62</v>
      </c>
      <c r="B13" s="203">
        <v>354</v>
      </c>
      <c r="C13" s="202">
        <v>354</v>
      </c>
      <c r="D13" s="199">
        <v>0</v>
      </c>
      <c r="E13" s="271">
        <v>61495919.478089675</v>
      </c>
      <c r="F13" s="56" t="s">
        <v>34</v>
      </c>
      <c r="G13" s="15" t="s">
        <v>34</v>
      </c>
      <c r="H13" s="56" t="s">
        <v>34</v>
      </c>
      <c r="I13" s="15" t="s">
        <v>34</v>
      </c>
      <c r="J13" s="162">
        <v>0</v>
      </c>
      <c r="K13" s="163">
        <v>0</v>
      </c>
      <c r="L13" s="191"/>
      <c r="M13" s="192"/>
    </row>
    <row r="14" spans="1:13" ht="30" customHeight="1">
      <c r="A14" s="38" t="s">
        <v>21</v>
      </c>
      <c r="B14" s="203" t="s">
        <v>38</v>
      </c>
      <c r="C14" s="198" t="s">
        <v>42</v>
      </c>
      <c r="D14" s="197" t="s">
        <v>197</v>
      </c>
      <c r="E14" s="272">
        <v>240000000</v>
      </c>
      <c r="F14" s="57">
        <v>0</v>
      </c>
      <c r="G14" s="22">
        <v>0</v>
      </c>
      <c r="H14" s="57">
        <v>0</v>
      </c>
      <c r="I14" s="22">
        <v>0</v>
      </c>
      <c r="J14" s="162">
        <v>0</v>
      </c>
      <c r="K14" s="165">
        <v>0</v>
      </c>
      <c r="L14" s="193"/>
      <c r="M14" s="192"/>
    </row>
    <row r="15" spans="1:13" ht="30" customHeight="1">
      <c r="A15" s="38" t="s">
        <v>22</v>
      </c>
      <c r="B15" s="203" t="s">
        <v>39</v>
      </c>
      <c r="C15" s="198" t="s">
        <v>63</v>
      </c>
      <c r="D15" s="203">
        <v>96</v>
      </c>
      <c r="E15" s="272">
        <v>130500787</v>
      </c>
      <c r="F15" s="152" t="s">
        <v>67</v>
      </c>
      <c r="G15" s="153" t="s">
        <v>67</v>
      </c>
      <c r="H15" s="152" t="s">
        <v>67</v>
      </c>
      <c r="I15" s="153" t="s">
        <v>67</v>
      </c>
      <c r="J15" s="162">
        <v>0</v>
      </c>
      <c r="K15" s="165">
        <v>0</v>
      </c>
      <c r="L15" s="191"/>
      <c r="M15" s="192"/>
    </row>
    <row r="16" spans="1:13" ht="30" customHeight="1">
      <c r="A16" s="38" t="s">
        <v>23</v>
      </c>
      <c r="B16" s="203">
        <v>682</v>
      </c>
      <c r="C16" s="202">
        <v>466</v>
      </c>
      <c r="D16" s="203">
        <v>216</v>
      </c>
      <c r="E16" s="272">
        <v>165207214</v>
      </c>
      <c r="F16" s="152" t="s">
        <v>67</v>
      </c>
      <c r="G16" s="153" t="s">
        <v>67</v>
      </c>
      <c r="H16" s="152" t="s">
        <v>67</v>
      </c>
      <c r="I16" s="153" t="s">
        <v>67</v>
      </c>
      <c r="J16" s="162">
        <v>0</v>
      </c>
      <c r="K16" s="165">
        <v>0</v>
      </c>
      <c r="L16" s="191"/>
      <c r="M16" s="192"/>
    </row>
    <row r="17" spans="1:13" ht="30" customHeight="1">
      <c r="A17" s="38" t="s">
        <v>24</v>
      </c>
      <c r="B17" s="199">
        <v>96</v>
      </c>
      <c r="C17" s="202">
        <v>96</v>
      </c>
      <c r="D17" s="199">
        <v>0</v>
      </c>
      <c r="E17" s="272">
        <v>30665744.990000002</v>
      </c>
      <c r="F17" s="56" t="s">
        <v>34</v>
      </c>
      <c r="G17" s="15" t="s">
        <v>34</v>
      </c>
      <c r="H17" s="56" t="s">
        <v>34</v>
      </c>
      <c r="I17" s="15" t="s">
        <v>34</v>
      </c>
      <c r="J17" s="162">
        <v>0</v>
      </c>
      <c r="K17" s="165">
        <v>0</v>
      </c>
      <c r="L17" s="191"/>
      <c r="M17" s="192"/>
    </row>
    <row r="18" spans="1:13" ht="30" customHeight="1">
      <c r="A18" s="38" t="s">
        <v>25</v>
      </c>
      <c r="B18" s="199">
        <v>292</v>
      </c>
      <c r="C18" s="202">
        <v>292</v>
      </c>
      <c r="D18" s="199">
        <v>0</v>
      </c>
      <c r="E18" s="272">
        <v>61913252</v>
      </c>
      <c r="F18" s="152">
        <v>0</v>
      </c>
      <c r="G18" s="153">
        <v>0</v>
      </c>
      <c r="H18" s="152">
        <v>0</v>
      </c>
      <c r="I18" s="153">
        <v>0</v>
      </c>
      <c r="J18" s="162">
        <v>0</v>
      </c>
      <c r="K18" s="165">
        <v>0</v>
      </c>
      <c r="L18" s="193"/>
      <c r="M18" s="192"/>
    </row>
    <row r="19" spans="1:13" ht="30" customHeight="1">
      <c r="A19" s="38" t="s">
        <v>13</v>
      </c>
      <c r="B19" s="206">
        <v>72</v>
      </c>
      <c r="C19" s="202">
        <v>72</v>
      </c>
      <c r="D19" s="199">
        <v>0</v>
      </c>
      <c r="E19" s="272">
        <v>58759335.94</v>
      </c>
      <c r="F19" s="152" t="s">
        <v>70</v>
      </c>
      <c r="G19" s="153" t="s">
        <v>70</v>
      </c>
      <c r="H19" s="152" t="s">
        <v>70</v>
      </c>
      <c r="I19" s="153" t="s">
        <v>70</v>
      </c>
      <c r="J19" s="162">
        <v>0</v>
      </c>
      <c r="K19" s="165">
        <v>0</v>
      </c>
      <c r="L19" s="191"/>
      <c r="M19" s="192"/>
    </row>
    <row r="20" spans="1:13" ht="30" customHeight="1">
      <c r="A20" s="38" t="s">
        <v>14</v>
      </c>
      <c r="B20" s="207">
        <v>448</v>
      </c>
      <c r="C20" s="202">
        <v>448</v>
      </c>
      <c r="D20" s="199">
        <v>0</v>
      </c>
      <c r="E20" s="272">
        <v>50657055</v>
      </c>
      <c r="F20" s="152">
        <v>0</v>
      </c>
      <c r="G20" s="153">
        <v>0</v>
      </c>
      <c r="H20" s="152">
        <v>0</v>
      </c>
      <c r="I20" s="153">
        <v>0</v>
      </c>
      <c r="J20" s="162">
        <v>0</v>
      </c>
      <c r="K20" s="165">
        <v>0</v>
      </c>
      <c r="L20" s="193"/>
      <c r="M20" s="192"/>
    </row>
    <row r="21" spans="1:13" ht="45.75" customHeight="1">
      <c r="A21" s="38" t="s">
        <v>26</v>
      </c>
      <c r="B21" s="208">
        <v>321</v>
      </c>
      <c r="C21" s="198">
        <v>321</v>
      </c>
      <c r="D21" s="199">
        <v>0</v>
      </c>
      <c r="E21" s="272">
        <v>156171800</v>
      </c>
      <c r="F21" s="347" t="s">
        <v>254</v>
      </c>
      <c r="G21" s="348" t="s">
        <v>255</v>
      </c>
      <c r="H21" s="347" t="s">
        <v>254</v>
      </c>
      <c r="I21" s="348" t="s">
        <v>255</v>
      </c>
      <c r="J21" s="162">
        <v>0</v>
      </c>
      <c r="K21" s="165">
        <v>0</v>
      </c>
      <c r="L21" s="193"/>
      <c r="M21" s="192"/>
    </row>
    <row r="22" spans="1:13" ht="36" customHeight="1">
      <c r="A22" s="38" t="s">
        <v>27</v>
      </c>
      <c r="B22" s="197" t="s">
        <v>49</v>
      </c>
      <c r="C22" s="198" t="s">
        <v>113</v>
      </c>
      <c r="D22" s="203">
        <v>0</v>
      </c>
      <c r="E22" s="272">
        <v>83593700</v>
      </c>
      <c r="F22" s="152" t="s">
        <v>34</v>
      </c>
      <c r="G22" s="153" t="s">
        <v>34</v>
      </c>
      <c r="H22" s="152" t="s">
        <v>34</v>
      </c>
      <c r="I22" s="153" t="s">
        <v>34</v>
      </c>
      <c r="J22" s="166">
        <v>0</v>
      </c>
      <c r="K22" s="165">
        <v>0</v>
      </c>
      <c r="L22" s="193"/>
      <c r="M22" s="192"/>
    </row>
    <row r="23" spans="1:13" ht="30" customHeight="1">
      <c r="A23" s="38" t="s">
        <v>28</v>
      </c>
      <c r="B23" s="197">
        <v>179</v>
      </c>
      <c r="C23" s="202">
        <v>179</v>
      </c>
      <c r="D23" s="199">
        <v>0</v>
      </c>
      <c r="E23" s="272">
        <v>38000000</v>
      </c>
      <c r="F23" s="347" t="s">
        <v>256</v>
      </c>
      <c r="G23" s="348" t="s">
        <v>256</v>
      </c>
      <c r="H23" s="347" t="s">
        <v>256</v>
      </c>
      <c r="I23" s="348" t="s">
        <v>256</v>
      </c>
      <c r="J23" s="162">
        <v>0</v>
      </c>
      <c r="K23" s="165">
        <v>0</v>
      </c>
      <c r="L23" s="193"/>
      <c r="M23" s="192"/>
    </row>
    <row r="24" spans="1:13" ht="30" customHeight="1">
      <c r="A24" s="38" t="s">
        <v>29</v>
      </c>
      <c r="B24" s="197">
        <v>413</v>
      </c>
      <c r="C24" s="202">
        <v>413</v>
      </c>
      <c r="D24" s="199">
        <v>0</v>
      </c>
      <c r="E24" s="272">
        <v>103582895</v>
      </c>
      <c r="F24" s="347" t="s">
        <v>256</v>
      </c>
      <c r="G24" s="348" t="s">
        <v>256</v>
      </c>
      <c r="H24" s="347" t="s">
        <v>256</v>
      </c>
      <c r="I24" s="348" t="s">
        <v>256</v>
      </c>
      <c r="J24" s="162">
        <v>0</v>
      </c>
      <c r="K24" s="165">
        <v>0</v>
      </c>
      <c r="L24" s="193"/>
      <c r="M24" s="192"/>
    </row>
    <row r="25" spans="1:13" ht="30" customHeight="1">
      <c r="A25" s="38" t="s">
        <v>30</v>
      </c>
      <c r="B25" s="197" t="s">
        <v>90</v>
      </c>
      <c r="C25" s="198" t="s">
        <v>91</v>
      </c>
      <c r="D25" s="203" t="s">
        <v>219</v>
      </c>
      <c r="E25" s="272">
        <v>203509228.29</v>
      </c>
      <c r="F25" s="347" t="s">
        <v>257</v>
      </c>
      <c r="G25" s="348" t="s">
        <v>257</v>
      </c>
      <c r="H25" s="347" t="s">
        <v>257</v>
      </c>
      <c r="I25" s="348" t="s">
        <v>257</v>
      </c>
      <c r="J25" s="166">
        <v>0</v>
      </c>
      <c r="K25" s="165">
        <v>0</v>
      </c>
      <c r="L25" s="193"/>
      <c r="M25" s="192"/>
    </row>
    <row r="26" spans="1:13" ht="30" customHeight="1">
      <c r="A26" s="38" t="s">
        <v>15</v>
      </c>
      <c r="B26" s="197" t="s">
        <v>110</v>
      </c>
      <c r="C26" s="198" t="s">
        <v>114</v>
      </c>
      <c r="D26" s="203" t="s">
        <v>219</v>
      </c>
      <c r="E26" s="272">
        <v>746602530</v>
      </c>
      <c r="F26" s="152" t="s">
        <v>70</v>
      </c>
      <c r="G26" s="154" t="s">
        <v>70</v>
      </c>
      <c r="H26" s="152" t="s">
        <v>70</v>
      </c>
      <c r="I26" s="154" t="s">
        <v>70</v>
      </c>
      <c r="J26" s="162">
        <v>0</v>
      </c>
      <c r="K26" s="165">
        <v>0</v>
      </c>
      <c r="L26" s="193"/>
      <c r="M26" s="192"/>
    </row>
    <row r="27" spans="1:13" ht="30" customHeight="1">
      <c r="A27" s="36" t="s">
        <v>16</v>
      </c>
      <c r="B27" s="197">
        <v>35</v>
      </c>
      <c r="C27" s="202">
        <v>30</v>
      </c>
      <c r="D27" s="199">
        <v>5</v>
      </c>
      <c r="E27" s="272">
        <v>28321385</v>
      </c>
      <c r="F27" s="57" t="s">
        <v>67</v>
      </c>
      <c r="G27" s="22" t="s">
        <v>67</v>
      </c>
      <c r="H27" s="57" t="s">
        <v>67</v>
      </c>
      <c r="I27" s="22" t="s">
        <v>67</v>
      </c>
      <c r="J27" s="162">
        <v>0</v>
      </c>
      <c r="K27" s="165">
        <v>0</v>
      </c>
      <c r="L27" s="193"/>
      <c r="M27" s="192"/>
    </row>
    <row r="28" spans="1:13" ht="30" customHeight="1">
      <c r="A28" s="39" t="s">
        <v>17</v>
      </c>
      <c r="B28" s="197" t="s">
        <v>51</v>
      </c>
      <c r="C28" s="198" t="s">
        <v>217</v>
      </c>
      <c r="D28" s="203">
        <v>0</v>
      </c>
      <c r="E28" s="272">
        <v>98099709</v>
      </c>
      <c r="F28" s="347" t="s">
        <v>256</v>
      </c>
      <c r="G28" s="348" t="s">
        <v>257</v>
      </c>
      <c r="H28" s="347" t="s">
        <v>256</v>
      </c>
      <c r="I28" s="348" t="s">
        <v>257</v>
      </c>
      <c r="J28" s="162">
        <v>0</v>
      </c>
      <c r="K28" s="165">
        <v>0</v>
      </c>
      <c r="L28" s="193"/>
      <c r="M28" s="192"/>
    </row>
    <row r="29" spans="1:13" ht="30" customHeight="1">
      <c r="A29" s="40" t="s">
        <v>18</v>
      </c>
      <c r="B29" s="197" t="s">
        <v>275</v>
      </c>
      <c r="C29" s="198" t="s">
        <v>276</v>
      </c>
      <c r="D29" s="203">
        <v>0</v>
      </c>
      <c r="E29" s="273">
        <v>280734521.68</v>
      </c>
      <c r="F29" s="349" t="s">
        <v>256</v>
      </c>
      <c r="G29" s="350" t="s">
        <v>257</v>
      </c>
      <c r="H29" s="349" t="s">
        <v>256</v>
      </c>
      <c r="I29" s="350" t="s">
        <v>257</v>
      </c>
      <c r="J29" s="162">
        <v>0</v>
      </c>
      <c r="K29" s="165">
        <v>0</v>
      </c>
      <c r="L29" s="193"/>
      <c r="M29" s="192"/>
    </row>
    <row r="30" spans="1:13" ht="39" customHeight="1">
      <c r="A30" s="276" t="s">
        <v>146</v>
      </c>
      <c r="B30" s="197" t="s">
        <v>252</v>
      </c>
      <c r="C30" s="198" t="s">
        <v>298</v>
      </c>
      <c r="D30" s="203" t="s">
        <v>291</v>
      </c>
      <c r="E30" s="273">
        <v>138579826.56</v>
      </c>
      <c r="F30" s="158">
        <v>5</v>
      </c>
      <c r="G30" s="159">
        <v>7398416.810000002</v>
      </c>
      <c r="H30" s="158">
        <v>0</v>
      </c>
      <c r="I30" s="159">
        <v>0</v>
      </c>
      <c r="J30" s="354">
        <v>5</v>
      </c>
      <c r="K30" s="165">
        <v>7398416.810000002</v>
      </c>
      <c r="L30" s="193" t="s">
        <v>268</v>
      </c>
      <c r="M30" s="192"/>
    </row>
    <row r="31" spans="1:13" ht="38.25" customHeight="1">
      <c r="A31" s="276" t="s">
        <v>205</v>
      </c>
      <c r="B31" s="197" t="s">
        <v>207</v>
      </c>
      <c r="C31" s="198">
        <v>100</v>
      </c>
      <c r="D31" s="203" t="s">
        <v>306</v>
      </c>
      <c r="E31" s="273">
        <v>63041737</v>
      </c>
      <c r="F31" s="158">
        <v>16</v>
      </c>
      <c r="G31" s="159">
        <v>23315837</v>
      </c>
      <c r="H31" s="158">
        <v>9</v>
      </c>
      <c r="I31" s="159">
        <v>14657443</v>
      </c>
      <c r="J31" s="162">
        <v>25</v>
      </c>
      <c r="K31" s="165">
        <v>37973280</v>
      </c>
      <c r="L31" s="193" t="s">
        <v>263</v>
      </c>
      <c r="M31" s="192"/>
    </row>
    <row r="32" spans="1:13" ht="38.25" customHeight="1">
      <c r="A32" s="276" t="s">
        <v>222</v>
      </c>
      <c r="B32" s="197" t="s">
        <v>253</v>
      </c>
      <c r="C32" s="198">
        <v>70</v>
      </c>
      <c r="D32" s="197" t="s">
        <v>307</v>
      </c>
      <c r="E32" s="273">
        <v>4025593.22</v>
      </c>
      <c r="F32" s="158">
        <v>3</v>
      </c>
      <c r="G32" s="159">
        <v>5560338.990000002</v>
      </c>
      <c r="H32" s="158">
        <v>6</v>
      </c>
      <c r="I32" s="159">
        <v>6412157.329999998</v>
      </c>
      <c r="J32" s="162">
        <v>9</v>
      </c>
      <c r="K32" s="165">
        <v>11972496.32</v>
      </c>
      <c r="L32" s="193" t="s">
        <v>263</v>
      </c>
      <c r="M32" s="192"/>
    </row>
    <row r="33" spans="1:13" ht="42.75" customHeight="1">
      <c r="A33" s="276" t="s">
        <v>226</v>
      </c>
      <c r="B33" s="197" t="s">
        <v>230</v>
      </c>
      <c r="C33" s="198">
        <v>165</v>
      </c>
      <c r="D33" s="203" t="s">
        <v>308</v>
      </c>
      <c r="E33" s="273">
        <v>18723780.19</v>
      </c>
      <c r="F33" s="158">
        <v>13</v>
      </c>
      <c r="G33" s="159">
        <v>1876541.6499999985</v>
      </c>
      <c r="H33" s="158">
        <v>6</v>
      </c>
      <c r="I33" s="159">
        <v>1458472.690000005</v>
      </c>
      <c r="J33" s="162">
        <v>19</v>
      </c>
      <c r="K33" s="165">
        <v>3335014.3400000036</v>
      </c>
      <c r="L33" s="193" t="s">
        <v>263</v>
      </c>
      <c r="M33" s="192"/>
    </row>
    <row r="34" spans="1:13" s="46" customFormat="1" ht="58.5" customHeight="1">
      <c r="A34" s="97" t="s">
        <v>61</v>
      </c>
      <c r="B34" s="130" t="s">
        <v>286</v>
      </c>
      <c r="C34" s="130" t="s">
        <v>302</v>
      </c>
      <c r="D34" s="130" t="s">
        <v>301</v>
      </c>
      <c r="E34" s="98">
        <v>5117499827.747134</v>
      </c>
      <c r="F34" s="283" t="s">
        <v>309</v>
      </c>
      <c r="G34" s="98">
        <v>38151134.45</v>
      </c>
      <c r="H34" s="283" t="s">
        <v>311</v>
      </c>
      <c r="I34" s="98">
        <v>22528073.020000003</v>
      </c>
      <c r="J34" s="167" t="s">
        <v>312</v>
      </c>
      <c r="K34" s="168">
        <v>60679207.470000006</v>
      </c>
      <c r="L34" s="194"/>
      <c r="M34" s="274"/>
    </row>
    <row r="35" spans="1:10" s="278" customFormat="1" ht="21" customHeight="1">
      <c r="A35" s="277"/>
      <c r="F35" s="279">
        <v>10</v>
      </c>
      <c r="G35" s="280"/>
      <c r="H35" s="279">
        <v>10</v>
      </c>
      <c r="I35" s="280"/>
      <c r="J35" s="282" t="s">
        <v>74</v>
      </c>
    </row>
    <row r="36" ht="12.75">
      <c r="A36" s="43"/>
    </row>
    <row r="37" spans="1:9" ht="38.25" customHeight="1">
      <c r="A37" s="359" t="s">
        <v>102</v>
      </c>
      <c r="B37" s="359"/>
      <c r="C37" s="359"/>
      <c r="D37" s="359"/>
      <c r="E37" s="359"/>
      <c r="F37" s="359"/>
      <c r="G37" s="359"/>
      <c r="H37" s="42"/>
      <c r="I37" s="42"/>
    </row>
    <row r="38" spans="1:10" ht="12.75">
      <c r="A38" s="44"/>
      <c r="E38" s="132"/>
      <c r="F38" s="132"/>
      <c r="G38" s="132"/>
      <c r="H38" s="132"/>
      <c r="I38" s="132"/>
      <c r="J38" s="353"/>
    </row>
    <row r="39" spans="1:10" ht="12.75">
      <c r="A39" s="44"/>
      <c r="E39" s="132"/>
      <c r="F39" s="132"/>
      <c r="G39" s="132"/>
      <c r="H39" s="132"/>
      <c r="I39" s="132"/>
      <c r="J39" s="356"/>
    </row>
    <row r="40" spans="1:9" ht="12.75">
      <c r="A40" s="44"/>
      <c r="E40" s="132"/>
      <c r="F40" s="132"/>
      <c r="G40" s="132"/>
      <c r="H40" s="132"/>
      <c r="I40" s="132"/>
    </row>
    <row r="41" spans="1:9" ht="12.75">
      <c r="A41" s="44"/>
      <c r="E41" s="132"/>
      <c r="F41" s="132"/>
      <c r="G41" s="132"/>
      <c r="H41" s="132"/>
      <c r="I41" s="132"/>
    </row>
    <row r="42" ht="12.75">
      <c r="A42" s="44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</sheetData>
  <sheetProtection/>
  <mergeCells count="10">
    <mergeCell ref="A37:G37"/>
    <mergeCell ref="J2:K2"/>
    <mergeCell ref="A1:G1"/>
    <mergeCell ref="A2:A3"/>
    <mergeCell ref="B2:B3"/>
    <mergeCell ref="C2:C3"/>
    <mergeCell ref="D2:D3"/>
    <mergeCell ref="E2:E3"/>
    <mergeCell ref="F2:G2"/>
    <mergeCell ref="H2:I2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landscape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kcaglayan</cp:lastModifiedBy>
  <cp:lastPrinted>2009-10-05T13:49:28Z</cp:lastPrinted>
  <dcterms:created xsi:type="dcterms:W3CDTF">1999-05-26T11:21:22Z</dcterms:created>
  <dcterms:modified xsi:type="dcterms:W3CDTF">2013-03-08T12:44:49Z</dcterms:modified>
  <cp:category/>
  <cp:version/>
  <cp:contentType/>
  <cp:contentStatus/>
</cp:coreProperties>
</file>