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1" yWindow="675" windowWidth="11970" windowHeight="3225" tabRatio="601" activeTab="0"/>
  </bookViews>
  <sheets>
    <sheet name="Kura ve Açık Satış SİYAH" sheetId="1" r:id="rId1"/>
    <sheet name="Belediye" sheetId="2" r:id="rId2"/>
  </sheets>
  <definedNames>
    <definedName name="_xlnm._FilterDatabase" localSheetId="0" hidden="1">'Kura ve Açık Satış SİYAH'!$A$3:$IV$43</definedName>
    <definedName name="_xlnm.Print_Area" localSheetId="1">'Belediye'!$A$1:$I$40</definedName>
    <definedName name="_xlnm.Print_Area" localSheetId="0">'Kura ve Açık Satış SİYAH'!$A$1:$V$209</definedName>
    <definedName name="_xlnm.Print_Titles" localSheetId="1">'Belediye'!$1:$3</definedName>
    <definedName name="_xlnm.Print_Titles" localSheetId="0">'Kura ve Açık Satış SİYAH'!$1:$3</definedName>
    <definedName name="Z_048ADEF2_191C_478B_8005_F68D50F92C29_.wvu.Cols" localSheetId="0" hidden="1">'Kura ve Açık Satış SİYAH'!#REF!,'Kura ve Açık Satış SİYAH'!$N:$N</definedName>
    <definedName name="Z_048ADEF2_191C_478B_8005_F68D50F92C29_.wvu.FilterData" localSheetId="0" hidden="1">'Kura ve Açık Satış SİYAH'!$A$3:$BL$43</definedName>
    <definedName name="Z_048ADEF2_191C_478B_8005_F68D50F92C29_.wvu.PrintArea" localSheetId="1" hidden="1">'Belediye'!$A$1:$H$40</definedName>
    <definedName name="Z_048ADEF2_191C_478B_8005_F68D50F92C29_.wvu.PrintArea" localSheetId="0" hidden="1">'Kura ve Açık Satış SİYAH'!$A$1:$V$46</definedName>
    <definedName name="Z_048ADEF2_191C_478B_8005_F68D50F92C29_.wvu.PrintTitles" localSheetId="0" hidden="1">'Kura ve Açık Satış SİYAH'!$1:$3</definedName>
  </definedNames>
  <calcPr fullCalcOnLoad="1"/>
</workbook>
</file>

<file path=xl/sharedStrings.xml><?xml version="1.0" encoding="utf-8"?>
<sst xmlns="http://schemas.openxmlformats.org/spreadsheetml/2006/main" count="576" uniqueCount="429">
  <si>
    <t>KURA YÖNTEMİ İLE SATIŞTA OLAN PROJELER</t>
  </si>
  <si>
    <t>BAŞVURU DÖNEMİ</t>
  </si>
  <si>
    <t>ARACI BANKA</t>
  </si>
  <si>
    <t>ARACI BELEDİYE</t>
  </si>
  <si>
    <t>SIRA NO</t>
  </si>
  <si>
    <t>TOPLAM KONUT SAYISI</t>
  </si>
  <si>
    <t>SATIŞA SUNULAN KONUT SAYISI</t>
  </si>
  <si>
    <t>KONUT BÜYÜKLÜĞÜ (BRÜT M2)</t>
  </si>
  <si>
    <t>KURA TARİHİ</t>
  </si>
  <si>
    <t>KALAN KONUT SAYISI</t>
  </si>
  <si>
    <t>PROJE  ADI 
VE
TOPLAM KONUT SAYISI</t>
  </si>
  <si>
    <t>HALK</t>
  </si>
  <si>
    <t>ZİRAAT</t>
  </si>
  <si>
    <t xml:space="preserve">YAKLAŞIK  BAŞLANGIÇ TAKSİDİ </t>
  </si>
  <si>
    <t>VADE</t>
  </si>
  <si>
    <t>96
108
120</t>
  </si>
  <si>
    <t>AÇIK
SATIŞ</t>
  </si>
  <si>
    <t>KURUMLARA
VERİLEN
KONUT
SAYISI</t>
  </si>
  <si>
    <t>KURUM
ADI</t>
  </si>
  <si>
    <t>Proje
Grubu</t>
  </si>
  <si>
    <t>TOPLAM KONUT
SAYISI</t>
  </si>
  <si>
    <t xml:space="preserve"> </t>
  </si>
  <si>
    <t>SATILAN KONUT SAYISI</t>
  </si>
  <si>
    <t xml:space="preserve">SATIŞA SUNULAN VE SUNULACAK PROJELER 
BAŞVURU ve SATIŞ ADETLERİ                 
</t>
  </si>
  <si>
    <t>AÇIK ARTIRMA YÖNTEMİYLE SATIŞA SUNULAN PROJELERİ GÖSTERMEKTEDİR.</t>
  </si>
  <si>
    <t>Ankara-Turkuaz
Vadisi
4.430 ADET</t>
  </si>
  <si>
    <t>SIRA
NO</t>
  </si>
  <si>
    <t>373
1.002</t>
  </si>
  <si>
    <t>TALEP ÖRGÜTLENMESİ YÖNTEMİ İLE SATIŞA SUNULAN PROJELER
BAŞVURU ADETLERİ</t>
  </si>
  <si>
    <t>Tokat-Turhal
300 ADET</t>
  </si>
  <si>
    <t>Trabzon-Akçaabat
340 ADET</t>
  </si>
  <si>
    <t>SATIŞA SUNULACAK KONUT
SAYISI</t>
  </si>
  <si>
    <t>KALAN
KONUT
 SAYISI</t>
  </si>
  <si>
    <t>SATIŞ
FİYATI 
EN DÜŞÜK 
EN YÜKSEK</t>
  </si>
  <si>
    <t>SATIŞTA OLAN KURALI PROJELERİ GÖSTERMEKTEDİR.</t>
  </si>
  <si>
    <r>
      <t>HAZİRAN AYI*</t>
    </r>
    <r>
      <rPr>
        <b/>
        <sz val="36"/>
        <color indexed="10"/>
        <rFont val="Arial"/>
        <family val="2"/>
      </rPr>
      <t xml:space="preserve">(01-30.06.2009)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777</t>
    </r>
    <r>
      <rPr>
        <b/>
        <sz val="36"/>
        <color indexed="48"/>
        <rFont val="Arial"/>
        <family val="2"/>
      </rPr>
      <t xml:space="preserve"> ADET SATIŞ YAPILMIŞTIR.</t>
    </r>
  </si>
  <si>
    <t>İNŞAAT SEVİYESİ</t>
  </si>
  <si>
    <r>
      <t>TEMMUZ AYI*</t>
    </r>
    <r>
      <rPr>
        <b/>
        <sz val="36"/>
        <color indexed="10"/>
        <rFont val="Arial"/>
        <family val="2"/>
      </rPr>
      <t xml:space="preserve">(01-31.07.2009)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707</t>
    </r>
    <r>
      <rPr>
        <b/>
        <sz val="36"/>
        <color indexed="48"/>
        <rFont val="Arial"/>
        <family val="2"/>
      </rPr>
      <t xml:space="preserve"> ADET SATIŞ YAPILMIŞTIR.</t>
    </r>
  </si>
  <si>
    <r>
      <t>AĞUSTOS AYI*</t>
    </r>
    <r>
      <rPr>
        <b/>
        <sz val="36"/>
        <color indexed="10"/>
        <rFont val="Arial"/>
        <family val="2"/>
      </rPr>
      <t xml:space="preserve">(03-31.08.2009)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873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</si>
  <si>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BAŞVURU DÖNEMİ </t>
    </r>
    <r>
      <rPr>
        <b/>
        <sz val="36"/>
        <rFont val="Times New Roman TUR"/>
        <family val="1"/>
      </rPr>
      <t>DEVAM EDEN</t>
    </r>
    <r>
      <rPr>
        <sz val="36"/>
        <rFont val="Arial"/>
        <family val="2"/>
      </rPr>
      <t xml:space="preserve"> PROJELERİ GÖSTERMEKTEDİR.</t>
    </r>
  </si>
  <si>
    <r>
      <t xml:space="preserve">BAŞVURU DÖNEMİ </t>
    </r>
    <r>
      <rPr>
        <b/>
        <sz val="36"/>
        <rFont val="Times New Roman TUR"/>
        <family val="1"/>
      </rPr>
      <t>HENÜZ BAŞLAMAMIŞ</t>
    </r>
    <r>
      <rPr>
        <sz val="36"/>
        <rFont val="Arial"/>
        <family val="2"/>
      </rPr>
      <t xml:space="preserve"> PROJELERİ GÖSTERMEKTEDİR.</t>
    </r>
  </si>
  <si>
    <t>Sinop-Merkez
80 ADET</t>
  </si>
  <si>
    <r>
      <t>EYLÜL AYI*</t>
    </r>
    <r>
      <rPr>
        <b/>
        <sz val="36"/>
        <color indexed="10"/>
        <rFont val="Arial"/>
        <family val="2"/>
      </rPr>
      <t xml:space="preserve">(01-30.09.2009)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720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</si>
  <si>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TEMMUZ AYI </t>
    </r>
    <r>
      <rPr>
        <b/>
        <sz val="36"/>
        <color indexed="10"/>
        <rFont val="Arial"/>
        <family val="2"/>
      </rPr>
      <t xml:space="preserve">(30.06.2009-02.07.2009) </t>
    </r>
    <r>
      <rPr>
        <b/>
        <sz val="36"/>
        <color indexed="48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5</t>
    </r>
    <r>
      <rPr>
        <b/>
        <sz val="36"/>
        <color indexed="48"/>
        <rFont val="Arial"/>
        <family val="2"/>
      </rPr>
      <t xml:space="preserve"> ADET BAŞVURU ALINMIŞTIR.</t>
    </r>
  </si>
  <si>
    <r>
      <t>**EYLÜL AYI*</t>
    </r>
    <r>
      <rPr>
        <b/>
        <sz val="36"/>
        <color indexed="10"/>
        <rFont val="Arial"/>
        <family val="2"/>
      </rPr>
      <t xml:space="preserve">(14-30.09.2009) </t>
    </r>
    <r>
      <rPr>
        <b/>
        <sz val="36"/>
        <color indexed="48"/>
        <rFont val="Arial"/>
        <family val="2"/>
      </rPr>
      <t>AÇIK ARTIRMA YÖNTEMİ İLE  TOPLAM</t>
    </r>
    <r>
      <rPr>
        <b/>
        <sz val="36"/>
        <color indexed="10"/>
        <rFont val="Arial"/>
        <family val="2"/>
      </rPr>
      <t xml:space="preserve"> 91</t>
    </r>
    <r>
      <rPr>
        <b/>
        <sz val="36"/>
        <color indexed="48"/>
        <rFont val="Arial"/>
        <family val="2"/>
      </rPr>
      <t xml:space="preserve"> ADET SATIŞ YAPILMIŞTIR.</t>
    </r>
  </si>
  <si>
    <r>
      <t>EKİM AYI*</t>
    </r>
    <r>
      <rPr>
        <b/>
        <sz val="36"/>
        <color indexed="10"/>
        <rFont val="Arial"/>
        <family val="2"/>
      </rPr>
      <t xml:space="preserve">(01-30.09.2009)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509</t>
    </r>
    <r>
      <rPr>
        <b/>
        <sz val="36"/>
        <color indexed="48"/>
        <rFont val="Arial"/>
        <family val="2"/>
      </rPr>
      <t xml:space="preserve"> ADET SATIŞ YAPILMIŞTIR.</t>
    </r>
  </si>
  <si>
    <r>
      <t>KASIM AYI*</t>
    </r>
    <r>
      <rPr>
        <b/>
        <sz val="36"/>
        <color indexed="10"/>
        <rFont val="Arial"/>
        <family val="2"/>
      </rPr>
      <t xml:space="preserve">(01-26.11.2009) </t>
    </r>
    <r>
      <rPr>
        <b/>
        <sz val="36"/>
        <color indexed="48"/>
        <rFont val="Arial"/>
        <family val="2"/>
      </rPr>
      <t>AÇIK SATIŞ YÖNTEMİ İLE  TOPLAM</t>
    </r>
    <r>
      <rPr>
        <b/>
        <sz val="36"/>
        <color indexed="10"/>
        <rFont val="Arial"/>
        <family val="2"/>
      </rPr>
      <t xml:space="preserve"> 464</t>
    </r>
    <r>
      <rPr>
        <b/>
        <sz val="36"/>
        <color indexed="48"/>
        <rFont val="Arial"/>
        <family val="2"/>
      </rPr>
      <t xml:space="preserve"> ADET SATIŞ YAPILMIŞTIR.</t>
    </r>
  </si>
  <si>
    <t xml:space="preserve">                           </t>
  </si>
  <si>
    <r>
      <t>AĞUSTOS AYI</t>
    </r>
    <r>
      <rPr>
        <b/>
        <sz val="36"/>
        <color indexed="10"/>
        <rFont val="Arial"/>
        <family val="2"/>
      </rPr>
      <t xml:space="preserve"> (24-31.08.2009)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4.072</t>
    </r>
    <r>
      <rPr>
        <b/>
        <sz val="36"/>
        <color indexed="48"/>
        <rFont val="Arial"/>
        <family val="2"/>
      </rPr>
      <t xml:space="preserve"> ADET BAŞVURU ALINMIŞTIR.</t>
    </r>
  </si>
  <si>
    <r>
      <t xml:space="preserve">HAZİRAN AYI </t>
    </r>
    <r>
      <rPr>
        <b/>
        <sz val="36"/>
        <color indexed="10"/>
        <rFont val="Arial"/>
        <family val="2"/>
      </rPr>
      <t xml:space="preserve"> (01-30.06.2009)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2.685</t>
    </r>
    <r>
      <rPr>
        <b/>
        <sz val="36"/>
        <color indexed="48"/>
        <rFont val="Arial"/>
        <family val="2"/>
      </rPr>
      <t xml:space="preserve"> ADET BAŞVURU ALINMIŞTIR.</t>
    </r>
  </si>
  <si>
    <r>
      <t>EYLÜL AYI</t>
    </r>
    <r>
      <rPr>
        <b/>
        <sz val="36"/>
        <color indexed="10"/>
        <rFont val="Arial"/>
        <family val="2"/>
      </rPr>
      <t xml:space="preserve"> (01-30.09.2009)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16.331</t>
    </r>
    <r>
      <rPr>
        <b/>
        <sz val="36"/>
        <color indexed="48"/>
        <rFont val="Arial"/>
        <family val="2"/>
      </rPr>
      <t xml:space="preserve"> ADET BAŞVURU ALINMIŞTIR.</t>
    </r>
  </si>
  <si>
    <r>
      <t>EKİM AYI</t>
    </r>
    <r>
      <rPr>
        <b/>
        <sz val="36"/>
        <color indexed="10"/>
        <rFont val="Arial"/>
        <family val="2"/>
      </rPr>
      <t xml:space="preserve"> (01-30.09.2009)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862</t>
    </r>
    <r>
      <rPr>
        <b/>
        <sz val="36"/>
        <color indexed="48"/>
        <rFont val="Arial"/>
        <family val="2"/>
      </rPr>
      <t xml:space="preserve"> ADET BAŞVURU ALINMIŞTIR.</t>
    </r>
  </si>
  <si>
    <r>
      <t>KASIM AYI</t>
    </r>
    <r>
      <rPr>
        <b/>
        <sz val="36"/>
        <color indexed="10"/>
        <rFont val="Arial"/>
        <family val="2"/>
      </rPr>
      <t xml:space="preserve"> (01-26.11.2009)</t>
    </r>
    <r>
      <rPr>
        <b/>
        <sz val="36"/>
        <color indexed="48"/>
        <rFont val="Arial"/>
        <family val="2"/>
      </rPr>
      <t xml:space="preserve"> KURALI SATIŞLARDA TOPLAM  </t>
    </r>
    <r>
      <rPr>
        <b/>
        <sz val="36"/>
        <color indexed="10"/>
        <rFont val="Arial"/>
        <family val="2"/>
      </rPr>
      <t>302</t>
    </r>
    <r>
      <rPr>
        <b/>
        <sz val="36"/>
        <color indexed="48"/>
        <rFont val="Arial"/>
        <family val="2"/>
      </rPr>
      <t xml:space="preserve"> ADET BAŞVURU ALINMIŞTIR</t>
    </r>
  </si>
  <si>
    <r>
      <t>ARALIK</t>
    </r>
    <r>
      <rPr>
        <b/>
        <sz val="36"/>
        <color indexed="10"/>
        <rFont val="Arial"/>
        <family val="2"/>
      </rPr>
      <t xml:space="preserve"> (01.12.2009-31.12.2009)</t>
    </r>
    <r>
      <rPr>
        <b/>
        <sz val="36"/>
        <color indexed="48"/>
        <rFont val="Arial"/>
        <family val="2"/>
      </rPr>
      <t xml:space="preserve"> AÇIK SATIŞ YÖNTEMİ İLE TOPLAM </t>
    </r>
    <r>
      <rPr>
        <b/>
        <sz val="36"/>
        <color indexed="10"/>
        <rFont val="Arial"/>
        <family val="2"/>
      </rPr>
      <t>1.345</t>
    </r>
    <r>
      <rPr>
        <b/>
        <sz val="36"/>
        <color indexed="48"/>
        <rFont val="Arial"/>
        <family val="2"/>
      </rPr>
      <t xml:space="preserve"> ADET SATIŞ YAPILMIŞTIR.</t>
    </r>
  </si>
  <si>
    <r>
      <t>ARALIK</t>
    </r>
    <r>
      <rPr>
        <b/>
        <sz val="36"/>
        <color indexed="10"/>
        <rFont val="Arial"/>
        <family val="2"/>
      </rPr>
      <t xml:space="preserve"> (01.12.2009-29.12.2009)</t>
    </r>
    <r>
      <rPr>
        <b/>
        <sz val="36"/>
        <color indexed="48"/>
        <rFont val="Arial"/>
        <family val="2"/>
      </rPr>
      <t xml:space="preserve"> KURALI SATIŞLARDA TOPLAM </t>
    </r>
    <r>
      <rPr>
        <b/>
        <sz val="36"/>
        <color indexed="10"/>
        <rFont val="Arial"/>
        <family val="2"/>
      </rPr>
      <t>4.490</t>
    </r>
    <r>
      <rPr>
        <b/>
        <sz val="36"/>
        <color indexed="48"/>
        <rFont val="Arial"/>
        <family val="2"/>
      </rPr>
      <t xml:space="preserve"> ADET BAŞVURU ALINMIŞTIR.</t>
    </r>
  </si>
  <si>
    <r>
      <t xml:space="preserve">                                         HAZİRAN - ARALIK 2009</t>
    </r>
    <r>
      <rPr>
        <b/>
        <sz val="36"/>
        <color indexed="48"/>
        <rFont val="Arial"/>
        <family val="2"/>
      </rPr>
      <t xml:space="preserve"> KURALI SATIŞLARDA TOPLAM </t>
    </r>
    <r>
      <rPr>
        <b/>
        <sz val="36"/>
        <color indexed="10"/>
        <rFont val="Arial"/>
        <family val="2"/>
      </rPr>
      <t>28.747</t>
    </r>
    <r>
      <rPr>
        <b/>
        <sz val="36"/>
        <color indexed="48"/>
        <rFont val="Arial"/>
        <family val="2"/>
      </rPr>
      <t xml:space="preserve"> ADET BAŞVURU ALINMIŞTIR.</t>
    </r>
  </si>
  <si>
    <r>
      <t xml:space="preserve"> MART (01-15.03.2010)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147</t>
    </r>
    <r>
      <rPr>
        <b/>
        <sz val="36"/>
        <color indexed="10"/>
        <rFont val="Arial"/>
        <family val="2"/>
      </rPr>
      <t xml:space="preserve"> ADET BAŞVURU ALINMIŞTIR.</t>
    </r>
  </si>
  <si>
    <t>96
108
120
180</t>
  </si>
  <si>
    <r>
      <t xml:space="preserve"> </t>
    </r>
    <r>
      <rPr>
        <b/>
        <sz val="36"/>
        <color indexed="10"/>
        <rFont val="Arial"/>
        <family val="2"/>
      </rPr>
      <t>MART AYI</t>
    </r>
    <r>
      <rPr>
        <b/>
        <sz val="36"/>
        <color indexed="48"/>
        <rFont val="Arial"/>
        <family val="2"/>
      </rPr>
      <t xml:space="preserve">*(01-31.03.2010) AÇIK SATIŞ YÖNTEMİ İLE  TOPLAM </t>
    </r>
    <r>
      <rPr>
        <b/>
        <sz val="36"/>
        <color indexed="10"/>
        <rFont val="Arial"/>
        <family val="2"/>
      </rPr>
      <t>804</t>
    </r>
    <r>
      <rPr>
        <b/>
        <sz val="36"/>
        <color indexed="48"/>
        <rFont val="Arial"/>
        <family val="2"/>
      </rPr>
      <t xml:space="preserve"> ADET SATIŞ YAPILMIŞTIR.</t>
    </r>
  </si>
  <si>
    <t>ALT GELİR ŞARTI KALDIRILAN PROJELERDE 130 ADET SATIŞ YAPILMIŞTIR.</t>
  </si>
  <si>
    <r>
      <t xml:space="preserve">  ŞUBAT (18-26.02.2010)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85</t>
    </r>
    <r>
      <rPr>
        <b/>
        <sz val="36"/>
        <color indexed="10"/>
        <rFont val="Arial"/>
        <family val="2"/>
      </rPr>
      <t xml:space="preserve"> ADET BAŞVURU ALINMIŞTIR.</t>
    </r>
  </si>
  <si>
    <t>23 MART 2010 AÇIK ARTIRMADA 281 SATIŞ.</t>
  </si>
  <si>
    <r>
      <t xml:space="preserve"> </t>
    </r>
    <r>
      <rPr>
        <b/>
        <sz val="36"/>
        <color indexed="10"/>
        <rFont val="Arial"/>
        <family val="2"/>
      </rPr>
      <t>NİSAN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*(01-30.04.2010) AÇIK SATIŞ YÖNTEMİ İLE  TOPLAM </t>
    </r>
    <r>
      <rPr>
        <b/>
        <sz val="36"/>
        <color indexed="10"/>
        <rFont val="Arial"/>
        <family val="2"/>
      </rPr>
      <t>2.072</t>
    </r>
    <r>
      <rPr>
        <b/>
        <sz val="36"/>
        <color indexed="48"/>
        <rFont val="Arial"/>
        <family val="2"/>
      </rPr>
      <t xml:space="preserve"> ADET SATIŞ YAPILMIŞTIR.</t>
    </r>
  </si>
  <si>
    <t>ALT GELİR ŞARTI KALDIRILAN PROJELERDE 155 ADET SATIŞ YAPILMIŞTIR.</t>
  </si>
  <si>
    <r>
      <t>*%10 PEŞİNAT 180 AY VADELİ PROJELERDE  1.258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</si>
  <si>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 NİSAN (01-30.04.2010)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1.138</t>
    </r>
    <r>
      <rPr>
        <b/>
        <sz val="36"/>
        <color indexed="10"/>
        <rFont val="Arial"/>
        <family val="2"/>
      </rPr>
      <t xml:space="preserve"> ADET BAŞVURU ALINMIŞTIR.</t>
    </r>
  </si>
  <si>
    <r>
      <t xml:space="preserve"> </t>
    </r>
    <r>
      <rPr>
        <b/>
        <sz val="36"/>
        <color indexed="10"/>
        <rFont val="Arial"/>
        <family val="2"/>
      </rPr>
      <t>ŞUBAT AYI</t>
    </r>
    <r>
      <rPr>
        <b/>
        <sz val="36"/>
        <color indexed="48"/>
        <rFont val="Arial"/>
        <family val="2"/>
      </rPr>
      <t xml:space="preserve">*(01-26.02.2010) AÇIK SATIŞ YÖNTEMİ İLE  TOPLAM </t>
    </r>
    <r>
      <rPr>
        <b/>
        <sz val="36"/>
        <color indexed="10"/>
        <rFont val="Arial"/>
        <family val="2"/>
      </rPr>
      <t>1.610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</si>
  <si>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 OCAK AYI</t>
    </r>
    <r>
      <rPr>
        <b/>
        <sz val="36"/>
        <color indexed="48"/>
        <rFont val="Arial"/>
        <family val="2"/>
      </rPr>
      <t xml:space="preserve">*(04-29.01.2010) AÇIK SATIŞ YÖNTEMİ İLE  TOPLAM </t>
    </r>
    <r>
      <rPr>
        <b/>
        <sz val="36"/>
        <color indexed="10"/>
        <rFont val="Arial"/>
        <family val="2"/>
      </rPr>
      <t>765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</si>
  <si>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 </t>
    </r>
    <r>
      <rPr>
        <b/>
        <sz val="36"/>
        <color indexed="10"/>
        <rFont val="Arial"/>
        <family val="2"/>
      </rPr>
      <t>MAYIS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*(01-31.05.2010) AÇIK SATIŞ YÖNTEMİ İLE  TOPLAM </t>
    </r>
    <r>
      <rPr>
        <b/>
        <sz val="36"/>
        <color indexed="10"/>
        <rFont val="Arial"/>
        <family val="2"/>
      </rPr>
      <t>654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</si>
  <si>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>70</t>
    </r>
    <r>
      <rPr>
        <b/>
        <sz val="36"/>
        <color indexed="57"/>
        <rFont val="Arial"/>
        <family val="2"/>
      </rPr>
      <t xml:space="preserve"> ADET SATIŞ YAPILMIŞTIR.</t>
    </r>
  </si>
  <si>
    <r>
      <t xml:space="preserve">*%10 PEŞİNAT 180 AY VADELİ PROJELERDE  </t>
    </r>
    <r>
      <rPr>
        <b/>
        <sz val="36"/>
        <color indexed="10"/>
        <rFont val="Arial"/>
        <family val="2"/>
      </rPr>
      <t>394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</si>
  <si>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 MAYIS (03-31.05.2010)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1.618</t>
    </r>
    <r>
      <rPr>
        <b/>
        <sz val="36"/>
        <color indexed="10"/>
        <rFont val="Arial"/>
        <family val="2"/>
      </rPr>
      <t xml:space="preserve"> ADET BAŞVURU ALINMIŞTIR.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</si>
  <si>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>48</t>
    </r>
    <r>
      <rPr>
        <b/>
        <sz val="36"/>
        <color indexed="57"/>
        <rFont val="Arial"/>
        <family val="2"/>
      </rPr>
      <t xml:space="preserve"> ADET SATIŞ YAPILMIŞTIR.</t>
    </r>
  </si>
  <si>
    <t>*%10 PEŞİNAT 180 AY VADELİ PROJELERDE 212 ADET SATIŞ YAPILMIŞTIR.</t>
  </si>
  <si>
    <r>
      <t>HAZİRAN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*(01-30.06.2010) AÇIK SATIŞ YÖNTEMİ İLE  TOPLAM </t>
    </r>
    <r>
      <rPr>
        <b/>
        <sz val="36"/>
        <color indexed="10"/>
        <rFont val="Arial"/>
        <family val="2"/>
      </rPr>
      <t>366</t>
    </r>
    <r>
      <rPr>
        <b/>
        <sz val="36"/>
        <color indexed="48"/>
        <rFont val="Arial"/>
        <family val="2"/>
      </rPr>
      <t xml:space="preserve"> ADET SATIŞ YAPILMIŞTIR.</t>
    </r>
  </si>
  <si>
    <r>
      <t>HAZİRAN (01-30.06.2010)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567</t>
    </r>
    <r>
      <rPr>
        <b/>
        <sz val="36"/>
        <color indexed="10"/>
        <rFont val="Arial"/>
        <family val="2"/>
      </rPr>
      <t xml:space="preserve"> ADET BAŞVURU ALINMIŞTIR.</t>
    </r>
  </si>
  <si>
    <r>
      <t>TEMMUZ (07-09.07.2010)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470</t>
    </r>
    <r>
      <rPr>
        <b/>
        <sz val="36"/>
        <color indexed="10"/>
        <rFont val="Arial"/>
        <family val="2"/>
      </rPr>
      <t xml:space="preserve"> ADET BAŞVURU ALINMIŞTIR.</t>
    </r>
  </si>
  <si>
    <r>
      <t>TEMMUZ (12-16.07.2010)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455</t>
    </r>
    <r>
      <rPr>
        <b/>
        <sz val="36"/>
        <color indexed="10"/>
        <rFont val="Arial"/>
        <family val="2"/>
      </rPr>
      <t xml:space="preserve"> ADET BAŞVURU ALINMIŞTIR.</t>
    </r>
  </si>
  <si>
    <r>
      <t>TEMMUZ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*(01-31.07.2010) AÇIK SATIŞ YÖNTEMİ İLE  TOPLAM </t>
    </r>
    <r>
      <rPr>
        <b/>
        <sz val="36"/>
        <color indexed="10"/>
        <rFont val="Arial"/>
        <family val="2"/>
      </rPr>
      <t>624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</si>
  <si>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>34</t>
    </r>
    <r>
      <rPr>
        <b/>
        <sz val="36"/>
        <color indexed="57"/>
        <rFont val="Arial"/>
        <family val="2"/>
      </rPr>
      <t xml:space="preserve"> ADET SATIŞ YAPILMIŞTIR.</t>
    </r>
  </si>
  <si>
    <r>
      <t xml:space="preserve">*%10 PEŞİNAT 144 AY  VADELİ PROJELERDE  </t>
    </r>
    <r>
      <rPr>
        <b/>
        <sz val="36"/>
        <color indexed="10"/>
        <rFont val="Arial"/>
        <family val="2"/>
      </rPr>
      <t>172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</si>
  <si>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135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</si>
  <si>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165</t>
    </r>
    <r>
      <rPr>
        <b/>
        <sz val="36"/>
        <color indexed="53"/>
        <rFont val="Arial"/>
        <family val="2"/>
      </rPr>
      <t xml:space="preserve">  ADET SATIŞ YAPILMIŞTIR.</t>
    </r>
  </si>
  <si>
    <r>
      <t>TEMMUZ (01-31.08.2010)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1.380</t>
    </r>
    <r>
      <rPr>
        <b/>
        <sz val="36"/>
        <color indexed="10"/>
        <rFont val="Arial"/>
        <family val="2"/>
      </rPr>
      <t xml:space="preserve"> ADET BAŞVURU ALINMIŞTIR.</t>
    </r>
  </si>
  <si>
    <r>
      <t>AĞUSTOS (02-06.08.2010)</t>
    </r>
    <r>
      <rPr>
        <b/>
        <sz val="36"/>
        <color indexed="10"/>
        <rFont val="Arial"/>
        <family val="2"/>
      </rPr>
      <t xml:space="preserve"> KURALI SATIŞLARDA TOPLAM </t>
    </r>
    <r>
      <rPr>
        <b/>
        <sz val="36"/>
        <color indexed="48"/>
        <rFont val="Arial"/>
        <family val="2"/>
      </rPr>
      <t>3</t>
    </r>
    <r>
      <rPr>
        <b/>
        <sz val="36"/>
        <color indexed="10"/>
        <rFont val="Arial"/>
        <family val="2"/>
      </rPr>
      <t xml:space="preserve"> ADET BAŞVURU ALINMIŞTIR.</t>
    </r>
  </si>
  <si>
    <t xml:space="preserve">YEŞİL: %10 PEŞİNAT 144 AY VADELİ PROJELER </t>
  </si>
  <si>
    <t xml:space="preserve">PEMBE:  %10 PEŞİNAT 180 AY VADELİ PROJELER </t>
  </si>
  <si>
    <t xml:space="preserve">KIRMIZI ALT GELİR: ALT GELİR ŞARTI KALDIRILAN PROJELER </t>
  </si>
  <si>
    <r>
      <t>AĞUSTOS</t>
    </r>
    <r>
      <rPr>
        <b/>
        <sz val="36"/>
        <color indexed="48"/>
        <rFont val="Arial"/>
        <family val="2"/>
      </rPr>
      <t xml:space="preserve"> </t>
    </r>
    <r>
      <rPr>
        <b/>
        <sz val="36"/>
        <color indexed="10"/>
        <rFont val="Arial"/>
        <family val="2"/>
      </rPr>
      <t xml:space="preserve"> AYI</t>
    </r>
    <r>
      <rPr>
        <b/>
        <sz val="36"/>
        <color indexed="48"/>
        <rFont val="Arial"/>
        <family val="2"/>
      </rPr>
      <t xml:space="preserve">*(01-31.08.2010) AÇIK SATIŞ YÖNTEMİ İLE  TOPLAM </t>
    </r>
    <r>
      <rPr>
        <b/>
        <sz val="36"/>
        <color indexed="10"/>
        <rFont val="Arial"/>
        <family val="2"/>
      </rPr>
      <t>493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</si>
  <si>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144 </t>
    </r>
    <r>
      <rPr>
        <b/>
        <sz val="36"/>
        <color indexed="12"/>
        <rFont val="Arial"/>
        <family val="2"/>
      </rPr>
      <t>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</si>
  <si>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56 </t>
    </r>
    <r>
      <rPr>
        <b/>
        <sz val="36"/>
        <color indexed="57"/>
        <rFont val="Arial"/>
        <family val="2"/>
      </rPr>
      <t>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</si>
  <si>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86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</si>
  <si>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119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</si>
  <si>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88</t>
    </r>
    <r>
      <rPr>
        <b/>
        <sz val="36"/>
        <color indexed="53"/>
        <rFont val="Arial"/>
        <family val="2"/>
      </rPr>
      <t xml:space="preserve">  ADET SATIŞ YAPILMIŞTIR.</t>
    </r>
  </si>
  <si>
    <r>
      <t xml:space="preserve">AĞUSTOS (02-31.08.2010)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289 </t>
    </r>
    <r>
      <rPr>
        <b/>
        <sz val="36"/>
        <color indexed="10"/>
        <rFont val="Arial"/>
        <family val="2"/>
      </rPr>
      <t>ADET BAŞVURU ALINMIŞTIR.</t>
    </r>
  </si>
  <si>
    <r>
      <t xml:space="preserve"> (01-03.09.2010)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43 </t>
    </r>
    <r>
      <rPr>
        <b/>
        <sz val="36"/>
        <color indexed="10"/>
        <rFont val="Arial"/>
        <family val="2"/>
      </rPr>
      <t>ADET BAŞVURU ALINMIŞTIR.</t>
    </r>
  </si>
  <si>
    <r>
      <t>EYLÜL AYI</t>
    </r>
    <r>
      <rPr>
        <b/>
        <sz val="36"/>
        <color indexed="48"/>
        <rFont val="Arial"/>
        <family val="2"/>
      </rPr>
      <t xml:space="preserve">*(01-30.09.2010) AÇIK SATIŞ YÖNTEMİ İLE  TOPLAM </t>
    </r>
    <r>
      <rPr>
        <b/>
        <sz val="36"/>
        <color indexed="10"/>
        <rFont val="Arial"/>
        <family val="2"/>
      </rPr>
      <t>793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</si>
  <si>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EYLÜL (01-30.09.2010)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189 </t>
    </r>
    <r>
      <rPr>
        <b/>
        <sz val="36"/>
        <color indexed="10"/>
        <rFont val="Arial"/>
        <family val="2"/>
      </rPr>
      <t>ADET BAŞVURU ALINMIŞTIR.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</si>
  <si>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348 </t>
    </r>
    <r>
      <rPr>
        <b/>
        <sz val="36"/>
        <color indexed="12"/>
        <rFont val="Arial"/>
        <family val="2"/>
      </rPr>
      <t>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</si>
  <si>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28 </t>
    </r>
    <r>
      <rPr>
        <b/>
        <sz val="36"/>
        <color indexed="57"/>
        <rFont val="Arial"/>
        <family val="2"/>
      </rPr>
      <t>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</si>
  <si>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166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</si>
  <si>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145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</si>
  <si>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106</t>
    </r>
    <r>
      <rPr>
        <b/>
        <sz val="36"/>
        <color indexed="53"/>
        <rFont val="Arial"/>
        <family val="2"/>
      </rPr>
      <t xml:space="preserve">  ADET SATIŞ YAPILMIŞTIR.</t>
    </r>
  </si>
  <si>
    <r>
      <t>EKİM AYI</t>
    </r>
    <r>
      <rPr>
        <b/>
        <sz val="36"/>
        <color indexed="48"/>
        <rFont val="Arial"/>
        <family val="2"/>
      </rPr>
      <t xml:space="preserve">*(01-28.10.2010) AÇIK SATIŞ YÖNTEMİ İLE  TOPLAM </t>
    </r>
    <r>
      <rPr>
        <b/>
        <sz val="36"/>
        <color indexed="10"/>
        <rFont val="Arial"/>
        <family val="2"/>
      </rPr>
      <t>466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</si>
  <si>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57</t>
    </r>
    <r>
      <rPr>
        <b/>
        <sz val="36"/>
        <color indexed="53"/>
        <rFont val="Arial"/>
        <family val="2"/>
      </rPr>
      <t xml:space="preserve"> 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</si>
  <si>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126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</si>
  <si>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61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</si>
  <si>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5 </t>
    </r>
    <r>
      <rPr>
        <b/>
        <sz val="36"/>
        <color indexed="57"/>
        <rFont val="Arial"/>
        <family val="2"/>
      </rPr>
      <t>ADET SATIŞ YAPILMIŞTIR.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</si>
  <si>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217 </t>
    </r>
    <r>
      <rPr>
        <b/>
        <sz val="36"/>
        <color indexed="12"/>
        <rFont val="Arial"/>
        <family val="2"/>
      </rPr>
      <t>ADET SATIŞ YAPILMIŞTIR.</t>
    </r>
  </si>
  <si>
    <t>84,29     190,65</t>
  </si>
  <si>
    <t>TOPLAM</t>
  </si>
  <si>
    <t>TOPLAM 
PROJE</t>
  </si>
  <si>
    <t xml:space="preserve"> ARTILARIN SAYISI</t>
  </si>
  <si>
    <t>turuncu</t>
  </si>
  <si>
    <t>pembe</t>
  </si>
  <si>
    <t>yeşil</t>
  </si>
  <si>
    <t>alt gelir şartı yok</t>
  </si>
  <si>
    <t>normal satış</t>
  </si>
  <si>
    <t>kuralı</t>
  </si>
  <si>
    <t xml:space="preserve">toplam normal </t>
  </si>
  <si>
    <t>kuralı toplam</t>
  </si>
  <si>
    <r>
      <t>KASIM AYI</t>
    </r>
    <r>
      <rPr>
        <b/>
        <sz val="36"/>
        <color indexed="48"/>
        <rFont val="Arial"/>
        <family val="2"/>
      </rPr>
      <t xml:space="preserve">*(01-30.11.2010) AÇIK SATIŞ YÖNTEMİ İLE  TOPLAM </t>
    </r>
    <r>
      <rPr>
        <b/>
        <sz val="36"/>
        <color indexed="10"/>
        <rFont val="Arial"/>
        <family val="2"/>
      </rPr>
      <t>540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</si>
  <si>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AÇIK SATIŞ YÖNTEMLİ PROJELERDE </t>
    </r>
    <r>
      <rPr>
        <b/>
        <sz val="36"/>
        <color indexed="10"/>
        <rFont val="Arial"/>
        <family val="2"/>
      </rPr>
      <t xml:space="preserve">159 </t>
    </r>
    <r>
      <rPr>
        <b/>
        <sz val="36"/>
        <color indexed="12"/>
        <rFont val="Arial"/>
        <family val="2"/>
      </rPr>
      <t>ADET SATIŞ YAPILMIŞTIR.</t>
    </r>
  </si>
  <si>
    <r>
      <t xml:space="preserve">ALT GELİR ŞARTI KALDIRILAN PROJELERDE </t>
    </r>
    <r>
      <rPr>
        <b/>
        <sz val="36"/>
        <color indexed="10"/>
        <rFont val="Arial"/>
        <family val="2"/>
      </rPr>
      <t xml:space="preserve">6 </t>
    </r>
    <r>
      <rPr>
        <b/>
        <sz val="36"/>
        <color indexed="57"/>
        <rFont val="Arial"/>
        <family val="2"/>
      </rPr>
      <t>ADET SATIŞ YAPILMIŞTIR.</t>
    </r>
  </si>
  <si>
    <r>
      <t xml:space="preserve">*%10 PEŞİNAT 144 AY  VADELİ PROJELERDE </t>
    </r>
    <r>
      <rPr>
        <b/>
        <sz val="36"/>
        <color indexed="10"/>
        <rFont val="Arial"/>
        <family val="2"/>
      </rPr>
      <t>74</t>
    </r>
    <r>
      <rPr>
        <b/>
        <sz val="36"/>
        <color indexed="19"/>
        <rFont val="Arial"/>
        <family val="2"/>
      </rPr>
      <t xml:space="preserve"> ADET SATIŞ YAPILMIŞTIR.</t>
    </r>
  </si>
  <si>
    <r>
      <t xml:space="preserve">*%10 PEŞİNAT 180 AY VADELİ PROJELERDE </t>
    </r>
    <r>
      <rPr>
        <b/>
        <sz val="36"/>
        <color indexed="10"/>
        <rFont val="Arial"/>
        <family val="2"/>
      </rPr>
      <t>228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</si>
  <si>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>73</t>
    </r>
    <r>
      <rPr>
        <b/>
        <sz val="36"/>
        <color indexed="53"/>
        <rFont val="Arial"/>
        <family val="2"/>
      </rPr>
      <t xml:space="preserve">  ADET SATIŞ YAPILMIŞTIR.</t>
    </r>
  </si>
  <si>
    <r>
      <t xml:space="preserve">KASIM (01-30.11.2010)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1.013 </t>
    </r>
    <r>
      <rPr>
        <b/>
        <sz val="36"/>
        <color indexed="10"/>
        <rFont val="Arial"/>
        <family val="2"/>
      </rPr>
      <t>ADET BAŞVURU ALINMIŞTIR.</t>
    </r>
  </si>
  <si>
    <t>Kahramanmaraş-Afşin
160 ADET</t>
  </si>
  <si>
    <r>
      <t>ARALIK AYI</t>
    </r>
    <r>
      <rPr>
        <b/>
        <sz val="36"/>
        <color indexed="48"/>
        <rFont val="Arial"/>
        <family val="2"/>
      </rPr>
      <t>*(01-31.12.2010) AÇIK SATIŞ YÖNTEMİ İLE  TOPLAM</t>
    </r>
    <r>
      <rPr>
        <b/>
        <sz val="36"/>
        <color indexed="10"/>
        <rFont val="Arial"/>
        <family val="2"/>
      </rPr>
      <t xml:space="preserve"> 1204 </t>
    </r>
    <r>
      <rPr>
        <b/>
        <sz val="36"/>
        <color indexed="48"/>
        <rFont val="Arial"/>
        <family val="2"/>
      </rPr>
      <t>ADET SATIŞ YAPILMIŞTIR.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</si>
  <si>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448 </t>
    </r>
    <r>
      <rPr>
        <b/>
        <sz val="36"/>
        <color indexed="12"/>
        <rFont val="Arial"/>
        <family val="2"/>
      </rPr>
      <t>ADET SATIŞ YAPILMIŞTIR.</t>
    </r>
  </si>
  <si>
    <r>
      <t>ALT GELİR ŞARTI KALDIRILAN PROJELERDE</t>
    </r>
    <r>
      <rPr>
        <b/>
        <sz val="36"/>
        <color indexed="10"/>
        <rFont val="Arial"/>
        <family val="2"/>
      </rPr>
      <t xml:space="preserve"> 2</t>
    </r>
    <r>
      <rPr>
        <b/>
        <sz val="36"/>
        <color indexed="57"/>
        <rFont val="Arial"/>
        <family val="2"/>
      </rPr>
      <t xml:space="preserve"> SATIŞ YAPILMIŞTIR.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</si>
  <si>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94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</si>
  <si>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573 </t>
    </r>
    <r>
      <rPr>
        <b/>
        <sz val="36"/>
        <color indexed="14"/>
        <rFont val="Arial"/>
        <family val="2"/>
      </rPr>
      <t>ADET SATIŞ YAPILMIŞTIR.</t>
    </r>
  </si>
  <si>
    <r>
      <t>*%15 PEŞİNAT 240 AY  VADELİ PROJELERDE</t>
    </r>
    <r>
      <rPr>
        <b/>
        <sz val="36"/>
        <color indexed="10"/>
        <rFont val="Arial"/>
        <family val="2"/>
      </rPr>
      <t xml:space="preserve"> 87 </t>
    </r>
    <r>
      <rPr>
        <b/>
        <sz val="36"/>
        <color indexed="53"/>
        <rFont val="Arial"/>
        <family val="2"/>
      </rPr>
      <t xml:space="preserve"> ADET SATIŞ YAPILMIŞTIR.</t>
    </r>
  </si>
  <si>
    <r>
      <t xml:space="preserve">ARALIK (01-31.12.2010) </t>
    </r>
    <r>
      <rPr>
        <b/>
        <sz val="36"/>
        <color indexed="10"/>
        <rFont val="Arial"/>
        <family val="2"/>
      </rPr>
      <t>KURALI SATIŞLARDA TOPLAM</t>
    </r>
    <r>
      <rPr>
        <b/>
        <sz val="36"/>
        <color indexed="48"/>
        <rFont val="Arial"/>
        <family val="2"/>
      </rPr>
      <t xml:space="preserve"> 5 </t>
    </r>
    <r>
      <rPr>
        <b/>
        <sz val="36"/>
        <color indexed="10"/>
        <rFont val="Arial"/>
        <family val="2"/>
      </rPr>
      <t>ADET BAŞVURU ALINMIŞTIR.</t>
    </r>
  </si>
  <si>
    <r>
      <t>AÇIK SATIŞ YÖNTEMLİ PROJELERDE 3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</si>
  <si>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1</t>
    </r>
    <r>
      <rPr>
        <b/>
        <sz val="36"/>
        <color indexed="14"/>
        <rFont val="Arial"/>
        <family val="2"/>
      </rPr>
      <t xml:space="preserve"> ADET SATIŞ YAPILMIŞTIR.</t>
    </r>
  </si>
  <si>
    <t>ALT GELİR ŞARTI KALDIRILAN PROJELERDE SATIŞ YAPILMAMIŞTIR.</t>
  </si>
  <si>
    <t>*%10 PEŞİNAT 144 AY  VADELİ PROJELERDE SATIŞ YAPILMAMIŞTIR.</t>
  </si>
  <si>
    <t>*%15 PEŞİNAT 240 AY  VADELİ PROJELERDE SATIŞ YAPILMAMIŞTIR.</t>
  </si>
  <si>
    <t>kırmızı</t>
  </si>
  <si>
    <t>MAVİ: 6.000 TL PEŞİNAT 240 AY VADELİ PROJELER</t>
  </si>
  <si>
    <t>KIRMIZI: 10.000 TL PEŞİNAT 240 AY VADELİ PROJELER</t>
  </si>
  <si>
    <r>
      <t xml:space="preserve">SATIŞTA OLAN </t>
    </r>
    <r>
      <rPr>
        <b/>
        <sz val="36"/>
        <rFont val="Arial"/>
        <family val="2"/>
      </rPr>
      <t>KURALI</t>
    </r>
    <r>
      <rPr>
        <sz val="36"/>
        <rFont val="Arial"/>
        <family val="2"/>
      </rPr>
      <t xml:space="preserve"> PROJELERİ GÖSTERMEKTEDİR.</t>
    </r>
  </si>
  <si>
    <r>
      <t>AÇIK ARTIRMA</t>
    </r>
    <r>
      <rPr>
        <sz val="36"/>
        <rFont val="Arial"/>
        <family val="2"/>
      </rPr>
      <t xml:space="preserve"> YÖNTEMİYLE SATIŞA SUNULAN PROJELERİ GÖSTERMEKTEDİR.</t>
    </r>
  </si>
  <si>
    <r>
      <t>OCAK - ARALIK 2010</t>
    </r>
    <r>
      <rPr>
        <b/>
        <sz val="36"/>
        <color indexed="48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 10.391 </t>
    </r>
    <r>
      <rPr>
        <b/>
        <sz val="36"/>
        <color indexed="48"/>
        <rFont val="Arial"/>
        <family val="2"/>
      </rPr>
      <t>ADET SATIŞ YAPILMIŞTIR.</t>
    </r>
  </si>
  <si>
    <r>
      <t xml:space="preserve">                                         OCAK - ARALIK 2010</t>
    </r>
    <r>
      <rPr>
        <b/>
        <sz val="36"/>
        <color indexed="48"/>
        <rFont val="Arial"/>
        <family val="2"/>
      </rPr>
      <t xml:space="preserve"> KURALI SATIŞLARDA TOPLAM </t>
    </r>
    <r>
      <rPr>
        <b/>
        <sz val="36"/>
        <color indexed="10"/>
        <rFont val="Arial"/>
        <family val="2"/>
      </rPr>
      <t>6.431</t>
    </r>
    <r>
      <rPr>
        <b/>
        <sz val="36"/>
        <color indexed="48"/>
        <rFont val="Arial"/>
        <family val="2"/>
      </rPr>
      <t xml:space="preserve"> ADET BAŞVURU ALINMIŞTIR.</t>
    </r>
  </si>
  <si>
    <r>
      <t>HAZİRAN - ARALIK 2009</t>
    </r>
    <r>
      <rPr>
        <b/>
        <sz val="36"/>
        <color indexed="48"/>
        <rFont val="Arial"/>
        <family val="2"/>
      </rPr>
      <t xml:space="preserve"> AÇIK SATIŞ YÖNTEMİ İLE TOPLAM </t>
    </r>
    <r>
      <rPr>
        <b/>
        <sz val="36"/>
        <color indexed="10"/>
        <rFont val="Arial"/>
        <family val="2"/>
      </rPr>
      <t>5.486</t>
    </r>
    <r>
      <rPr>
        <b/>
        <sz val="36"/>
        <color indexed="48"/>
        <rFont val="Arial"/>
        <family val="2"/>
      </rPr>
      <t xml:space="preserve"> ADET SATIŞ YAPILMIŞTIR.</t>
    </r>
  </si>
  <si>
    <r>
      <t xml:space="preserve">OCAK  AYI </t>
    </r>
    <r>
      <rPr>
        <b/>
        <sz val="36"/>
        <color indexed="10"/>
        <rFont val="Arial"/>
        <family val="2"/>
      </rPr>
      <t>(10.01.2011-14.01.2011)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1173 </t>
    </r>
    <r>
      <rPr>
        <b/>
        <sz val="36"/>
        <color indexed="12"/>
        <rFont val="Arial"/>
        <family val="2"/>
      </rPr>
      <t>ADET SATIŞ YAPILMIŞTIR.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</si>
  <si>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146 </t>
    </r>
    <r>
      <rPr>
        <b/>
        <sz val="36"/>
        <color indexed="12"/>
        <rFont val="Arial"/>
        <family val="2"/>
      </rPr>
      <t>ADET SATIŞ YAPILMIŞTIR.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</si>
  <si>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63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</si>
  <si>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440</t>
    </r>
    <r>
      <rPr>
        <b/>
        <sz val="36"/>
        <color indexed="14"/>
        <rFont val="Arial"/>
        <family val="2"/>
      </rPr>
      <t xml:space="preserve"> ADET SATIŞ YAPILMIŞTIR.</t>
    </r>
  </si>
  <si>
    <r>
      <t>*%15 PEŞİNAT 240 AY  VADELİ PROJELERDE</t>
    </r>
    <r>
      <rPr>
        <b/>
        <sz val="36"/>
        <color indexed="10"/>
        <rFont val="Arial"/>
        <family val="2"/>
      </rPr>
      <t xml:space="preserve"> 1 </t>
    </r>
    <r>
      <rPr>
        <b/>
        <sz val="36"/>
        <color indexed="53"/>
        <rFont val="Arial"/>
        <family val="2"/>
      </rPr>
      <t>ADET SATIŞ YAPILMIŞTIR.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</si>
  <si>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378 </t>
    </r>
    <r>
      <rPr>
        <b/>
        <sz val="36"/>
        <color indexed="12"/>
        <rFont val="Arial"/>
        <family val="2"/>
      </rPr>
      <t>ADET SATIŞ YAPILMIŞTIR.</t>
    </r>
  </si>
  <si>
    <t>10.000 TL PEŞİNAT 240 AY  VADELİ  PROJELERDE 145 ADET SATIŞ YAPILMIŞTIR.</t>
  </si>
  <si>
    <r>
      <t>OCAK</t>
    </r>
    <r>
      <rPr>
        <b/>
        <sz val="36"/>
        <color indexed="10"/>
        <rFont val="Arial"/>
        <family val="2"/>
      </rPr>
      <t xml:space="preserve"> (10-14.01.2011)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532 </t>
    </r>
    <r>
      <rPr>
        <b/>
        <sz val="36"/>
        <color indexed="12"/>
        <rFont val="Arial"/>
        <family val="2"/>
      </rPr>
      <t>ADET BAŞVURU ALINMIŞTIR.</t>
    </r>
  </si>
  <si>
    <r>
      <t>AÇIK SATIŞ YÖNTEMLİ  ALT GELİR ŞARTI KALDIRILAN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7"/>
        <rFont val="Arial"/>
        <family val="2"/>
      </rPr>
      <t xml:space="preserve"> PROJELERDE</t>
    </r>
    <r>
      <rPr>
        <b/>
        <sz val="36"/>
        <color indexed="10"/>
        <rFont val="Arial"/>
        <family val="2"/>
      </rPr>
      <t xml:space="preserve">  </t>
    </r>
    <r>
      <rPr>
        <b/>
        <sz val="36"/>
        <color indexed="17"/>
        <rFont val="Arial"/>
        <family val="2"/>
      </rPr>
      <t xml:space="preserve">SATIŞ YAPILMAMIŞTIR. 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</si>
  <si>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36 </t>
    </r>
    <r>
      <rPr>
        <b/>
        <sz val="36"/>
        <color indexed="12"/>
        <rFont val="Arial"/>
        <family val="2"/>
      </rPr>
      <t>ADET SATIŞ YAPILMIŞTIR.</t>
    </r>
  </si>
  <si>
    <r>
      <t>ALT GELİR ŞARTI KALDIRILAN PROJELERDE</t>
    </r>
    <r>
      <rPr>
        <b/>
        <sz val="36"/>
        <color indexed="10"/>
        <rFont val="Arial"/>
        <family val="2"/>
      </rPr>
      <t xml:space="preserve"> 1 </t>
    </r>
    <r>
      <rPr>
        <b/>
        <sz val="36"/>
        <color indexed="57"/>
        <rFont val="Arial"/>
        <family val="2"/>
      </rPr>
      <t>ADET SATIŞ YAPILMIŞTIR.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</si>
  <si>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30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</si>
  <si>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296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</si>
  <si>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322 </t>
    </r>
    <r>
      <rPr>
        <b/>
        <sz val="36"/>
        <color indexed="12"/>
        <rFont val="Arial"/>
        <family val="2"/>
      </rPr>
      <t>ADET SATIŞ YAPILMIŞTIR.</t>
    </r>
  </si>
  <si>
    <t>10.000 TL PEŞİNAT 240 AY  VADELİ  PROJELERDE 177 ADET SATIŞ YAPILMIŞTIR.</t>
  </si>
  <si>
    <r>
      <t xml:space="preserve">OCAK  AYI </t>
    </r>
    <r>
      <rPr>
        <b/>
        <sz val="36"/>
        <color indexed="10"/>
        <rFont val="Arial"/>
        <family val="2"/>
      </rPr>
      <t>(17.01.2011-21.01.2011)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863 </t>
    </r>
    <r>
      <rPr>
        <b/>
        <sz val="36"/>
        <color indexed="12"/>
        <rFont val="Arial"/>
        <family val="2"/>
      </rPr>
      <t>ADET SATIŞ YAPILMIŞTIR.</t>
    </r>
  </si>
  <si>
    <r>
      <t>OCAK</t>
    </r>
    <r>
      <rPr>
        <b/>
        <sz val="36"/>
        <color indexed="10"/>
        <rFont val="Arial"/>
        <family val="2"/>
      </rPr>
      <t xml:space="preserve"> (17-21.01.2011)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282 </t>
    </r>
    <r>
      <rPr>
        <b/>
        <sz val="36"/>
        <color indexed="12"/>
        <rFont val="Arial"/>
        <family val="2"/>
      </rPr>
      <t>ADET BAŞVURU ALINMIŞTIR.</t>
    </r>
  </si>
  <si>
    <r>
      <t xml:space="preserve">OCAK  AYI </t>
    </r>
    <r>
      <rPr>
        <b/>
        <sz val="36"/>
        <color indexed="10"/>
        <rFont val="Arial"/>
        <family val="2"/>
      </rPr>
      <t>(24.01.2011-28.01.2011)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 914 </t>
    </r>
    <r>
      <rPr>
        <b/>
        <sz val="36"/>
        <color indexed="12"/>
        <rFont val="Arial"/>
        <family val="2"/>
      </rPr>
      <t>ADET SATIŞ YAPILMIŞTIR.</t>
    </r>
  </si>
  <si>
    <r>
      <t>AÇIK SATIŞ YÖNTEMLİ PROJELERDE</t>
    </r>
    <r>
      <rPr>
        <b/>
        <sz val="36"/>
        <color indexed="10"/>
        <rFont val="Arial"/>
        <family val="2"/>
      </rPr>
      <t xml:space="preserve"> 50 </t>
    </r>
    <r>
      <rPr>
        <b/>
        <sz val="36"/>
        <color indexed="12"/>
        <rFont val="Arial"/>
        <family val="2"/>
      </rPr>
      <t>ADET SATIŞ YAPILMIŞTIR.</t>
    </r>
  </si>
  <si>
    <r>
      <t>ALT GELİR ŞARTI KALDIRILAN PROJELERDE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57"/>
        <rFont val="Arial"/>
        <family val="2"/>
      </rPr>
      <t xml:space="preserve"> SATIŞ YAPILMAMIŞTIR.</t>
    </r>
  </si>
  <si>
    <r>
      <t>*%10 PEŞİNAT 144 AY  VADELİ PROJELERDE</t>
    </r>
    <r>
      <rPr>
        <b/>
        <sz val="36"/>
        <color indexed="10"/>
        <rFont val="Arial"/>
        <family val="2"/>
      </rPr>
      <t xml:space="preserve"> 22 </t>
    </r>
    <r>
      <rPr>
        <b/>
        <sz val="36"/>
        <color indexed="19"/>
        <rFont val="Arial"/>
        <family val="2"/>
      </rPr>
      <t>ADET SATIŞ YAPILMIŞTIR.</t>
    </r>
  </si>
  <si>
    <r>
      <t>*%10 PEŞİNAT 180 AY VADELİ PROJELERDE</t>
    </r>
    <r>
      <rPr>
        <b/>
        <sz val="36"/>
        <color indexed="10"/>
        <rFont val="Arial"/>
        <family val="2"/>
      </rPr>
      <t xml:space="preserve"> 312</t>
    </r>
    <r>
      <rPr>
        <b/>
        <sz val="36"/>
        <color indexed="14"/>
        <rFont val="Arial"/>
        <family val="2"/>
      </rPr>
      <t xml:space="preserve"> ADET SATIŞ YAPILMIŞTIR.</t>
    </r>
  </si>
  <si>
    <r>
      <t xml:space="preserve">*%15 PEŞİNAT 240 AY  VADELİ PROJELERDE </t>
    </r>
    <r>
      <rPr>
        <b/>
        <sz val="36"/>
        <color indexed="10"/>
        <rFont val="Arial"/>
        <family val="2"/>
      </rPr>
      <t xml:space="preserve">1 </t>
    </r>
    <r>
      <rPr>
        <b/>
        <sz val="36"/>
        <color indexed="53"/>
        <rFont val="Arial"/>
        <family val="2"/>
      </rPr>
      <t>ADET SATIŞ YAPILMIŞTIR.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</si>
  <si>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</t>
    </r>
    <r>
      <rPr>
        <b/>
        <sz val="36"/>
        <color indexed="12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361 </t>
    </r>
    <r>
      <rPr>
        <b/>
        <sz val="36"/>
        <color indexed="12"/>
        <rFont val="Arial"/>
        <family val="2"/>
      </rPr>
      <t>ADET SATIŞ YAPILMIŞTIR.</t>
    </r>
  </si>
  <si>
    <t>10.000 TL PEŞİNAT 240 AY  VADELİ  PROJELERDE 168 ADET SATIŞ YAPILMIŞTIR.</t>
  </si>
  <si>
    <r>
      <t>OCAK</t>
    </r>
    <r>
      <rPr>
        <b/>
        <sz val="36"/>
        <color indexed="10"/>
        <rFont val="Arial"/>
        <family val="2"/>
      </rPr>
      <t xml:space="preserve"> (24-28.01.2011)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706 </t>
    </r>
    <r>
      <rPr>
        <b/>
        <sz val="36"/>
        <color indexed="12"/>
        <rFont val="Arial"/>
        <family val="2"/>
      </rPr>
      <t>ADET BAŞVURU ALINMIŞTIR.</t>
    </r>
  </si>
  <si>
    <r>
      <t xml:space="preserve">AÇIK ARTIRMA YÖNTEMİYLE SATIŞA SUNULAN PROJELERDE </t>
    </r>
    <r>
      <rPr>
        <b/>
        <sz val="36"/>
        <color indexed="10"/>
        <rFont val="Arial"/>
        <family val="2"/>
      </rPr>
      <t>55</t>
    </r>
    <r>
      <rPr>
        <b/>
        <sz val="36"/>
        <color indexed="46"/>
        <rFont val="Arial"/>
        <family val="2"/>
      </rPr>
      <t xml:space="preserve"> ADET SATIŞ YAPILMIŞTIR.</t>
    </r>
  </si>
  <si>
    <r>
      <t xml:space="preserve">AÇIK SATIŞ YÖNTEMLİ </t>
    </r>
    <r>
      <rPr>
        <b/>
        <sz val="36"/>
        <color indexed="10"/>
        <rFont val="Arial"/>
        <family val="2"/>
      </rPr>
      <t xml:space="preserve"> 5 </t>
    </r>
    <r>
      <rPr>
        <b/>
        <sz val="36"/>
        <color indexed="18"/>
        <rFont val="Arial"/>
        <family val="2"/>
      </rPr>
      <t>ADET  PROJEDE</t>
    </r>
    <r>
      <rPr>
        <b/>
        <sz val="36"/>
        <color indexed="10"/>
        <rFont val="Arial"/>
        <family val="2"/>
      </rPr>
      <t xml:space="preserve">  17  </t>
    </r>
    <r>
      <rPr>
        <b/>
        <sz val="36"/>
        <color indexed="18"/>
        <rFont val="Arial"/>
        <family val="2"/>
      </rPr>
      <t>ADET SATIŞ YAPILMIŞTIR.</t>
    </r>
  </si>
  <si>
    <r>
      <t>%10 PEŞİNAT 144 AY  VADELİ</t>
    </r>
    <r>
      <rPr>
        <b/>
        <sz val="36"/>
        <color indexed="10"/>
        <rFont val="Arial"/>
        <family val="2"/>
      </rPr>
      <t xml:space="preserve"> 1 </t>
    </r>
    <r>
      <rPr>
        <b/>
        <sz val="36"/>
        <color indexed="19"/>
        <rFont val="Arial"/>
        <family val="2"/>
      </rPr>
      <t>ADET PROJEDE</t>
    </r>
    <r>
      <rPr>
        <b/>
        <sz val="36"/>
        <color indexed="10"/>
        <rFont val="Arial"/>
        <family val="2"/>
      </rPr>
      <t xml:space="preserve"> 2 </t>
    </r>
    <r>
      <rPr>
        <b/>
        <sz val="36"/>
        <color indexed="19"/>
        <rFont val="Arial"/>
        <family val="2"/>
      </rPr>
      <t>ADET SATIŞ YAPILMIŞTIR.</t>
    </r>
  </si>
  <si>
    <r>
      <t>%10 PEŞİNAT 180 AY  VADELİ</t>
    </r>
    <r>
      <rPr>
        <b/>
        <sz val="36"/>
        <color indexed="10"/>
        <rFont val="Arial"/>
        <family val="2"/>
      </rPr>
      <t xml:space="preserve"> 15 </t>
    </r>
    <r>
      <rPr>
        <b/>
        <sz val="36"/>
        <color indexed="14"/>
        <rFont val="Arial"/>
        <family val="2"/>
      </rPr>
      <t>ADET PROJEDE</t>
    </r>
    <r>
      <rPr>
        <b/>
        <sz val="36"/>
        <color indexed="10"/>
        <rFont val="Arial"/>
        <family val="2"/>
      </rPr>
      <t xml:space="preserve"> 43 </t>
    </r>
    <r>
      <rPr>
        <b/>
        <sz val="36"/>
        <color indexed="14"/>
        <rFont val="Arial"/>
        <family val="2"/>
      </rPr>
      <t>ADET SATIŞ YAPILMIŞTIR.</t>
    </r>
  </si>
  <si>
    <r>
      <t>%15 PEŞİNAT 240 AY  VADELİ</t>
    </r>
    <r>
      <rPr>
        <b/>
        <sz val="36"/>
        <color indexed="10"/>
        <rFont val="Arial"/>
        <family val="2"/>
      </rPr>
      <t xml:space="preserve">  </t>
    </r>
    <r>
      <rPr>
        <b/>
        <sz val="36"/>
        <color indexed="53"/>
        <rFont val="Arial"/>
        <family val="2"/>
      </rPr>
      <t>PROJELERDE</t>
    </r>
    <r>
      <rPr>
        <b/>
        <sz val="36"/>
        <color indexed="10"/>
        <rFont val="Arial"/>
        <family val="2"/>
      </rPr>
      <t xml:space="preserve">  </t>
    </r>
    <r>
      <rPr>
        <b/>
        <sz val="36"/>
        <color indexed="53"/>
        <rFont val="Arial"/>
        <family val="2"/>
      </rPr>
      <t>SATIŞ YAPILMAMIŞTIR.</t>
    </r>
  </si>
  <si>
    <r>
      <t xml:space="preserve">   6.000 TL PEŞİNAT 240 AY  VADELİ</t>
    </r>
    <r>
      <rPr>
        <b/>
        <sz val="36"/>
        <color indexed="10"/>
        <rFont val="Arial"/>
        <family val="2"/>
      </rPr>
      <t xml:space="preserve"> 10 </t>
    </r>
    <r>
      <rPr>
        <b/>
        <sz val="36"/>
        <color indexed="12"/>
        <rFont val="Arial"/>
        <family val="2"/>
      </rPr>
      <t>ADET PROJEDE</t>
    </r>
    <r>
      <rPr>
        <b/>
        <sz val="36"/>
        <color indexed="10"/>
        <rFont val="Arial"/>
        <family val="2"/>
      </rPr>
      <t xml:space="preserve"> 59 </t>
    </r>
    <r>
      <rPr>
        <b/>
        <sz val="36"/>
        <color indexed="12"/>
        <rFont val="Arial"/>
        <family val="2"/>
      </rPr>
      <t>ADET SATIŞ YAPILMIŞTIR.</t>
    </r>
  </si>
  <si>
    <t>10.000 TL PEŞİNAT 240 AY  VADELİ  7 ADET PROJEDE 38 ADET SATIŞ YAPILMIŞTIR.</t>
  </si>
  <si>
    <r>
      <t xml:space="preserve">OCAK  AYI </t>
    </r>
    <r>
      <rPr>
        <b/>
        <sz val="36"/>
        <color indexed="10"/>
        <rFont val="Arial"/>
        <family val="2"/>
      </rPr>
      <t>(31.01.2011)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 159 </t>
    </r>
    <r>
      <rPr>
        <b/>
        <sz val="36"/>
        <color indexed="12"/>
        <rFont val="Arial"/>
        <family val="2"/>
      </rPr>
      <t>ADET SATIŞ YAPILMIŞTIR.</t>
    </r>
  </si>
  <si>
    <r>
      <t>OCAK</t>
    </r>
    <r>
      <rPr>
        <b/>
        <sz val="36"/>
        <color indexed="10"/>
        <rFont val="Arial"/>
        <family val="2"/>
      </rPr>
      <t xml:space="preserve"> (31.01.2011) </t>
    </r>
    <r>
      <rPr>
        <b/>
        <sz val="36"/>
        <color indexed="12"/>
        <rFont val="Arial"/>
        <family val="2"/>
      </rPr>
      <t>KURALI SATIŞLARDA TOPLAM</t>
    </r>
    <r>
      <rPr>
        <b/>
        <sz val="36"/>
        <color indexed="10"/>
        <rFont val="Arial"/>
        <family val="2"/>
      </rPr>
      <t xml:space="preserve"> 255 </t>
    </r>
    <r>
      <rPr>
        <b/>
        <sz val="36"/>
        <color indexed="12"/>
        <rFont val="Arial"/>
        <family val="2"/>
      </rPr>
      <t>ADET BAŞVURU ALINMIŞTIR.</t>
    </r>
  </si>
  <si>
    <r>
      <t xml:space="preserve">OCAK  AYI </t>
    </r>
    <r>
      <rPr>
        <b/>
        <sz val="36"/>
        <color indexed="10"/>
        <rFont val="Arial"/>
        <family val="2"/>
      </rPr>
      <t>(03.01.2011-07.01.2011)</t>
    </r>
    <r>
      <rPr>
        <b/>
        <sz val="36"/>
        <color indexed="12"/>
        <rFont val="Arial"/>
        <family val="2"/>
      </rPr>
      <t xml:space="preserve"> AÇIK SATIŞ YÖNTEMİ İLE TOPLAM</t>
    </r>
    <r>
      <rPr>
        <b/>
        <sz val="36"/>
        <color indexed="10"/>
        <rFont val="Arial"/>
        <family val="2"/>
      </rPr>
      <t xml:space="preserve"> 4 </t>
    </r>
    <r>
      <rPr>
        <b/>
        <sz val="36"/>
        <color indexed="12"/>
        <rFont val="Arial"/>
        <family val="2"/>
      </rPr>
      <t>ADET SATIŞ YAPILMIŞTIR.</t>
    </r>
  </si>
  <si>
    <r>
      <t>OCAK AYI</t>
    </r>
    <r>
      <rPr>
        <b/>
        <sz val="36"/>
        <color indexed="48"/>
        <rFont val="Arial"/>
        <family val="2"/>
      </rPr>
      <t xml:space="preserve">*(03-31.01.2011) AÇIK SATIŞ YÖNTEMİ İLE  TOPLAM </t>
    </r>
    <r>
      <rPr>
        <b/>
        <sz val="36"/>
        <color indexed="10"/>
        <rFont val="Arial"/>
        <family val="2"/>
      </rPr>
      <t xml:space="preserve">3.113 </t>
    </r>
    <r>
      <rPr>
        <b/>
        <sz val="36"/>
        <color indexed="48"/>
        <rFont val="Arial"/>
        <family val="2"/>
      </rPr>
      <t>ADET SATIŞ YAPILMIŞTIR.</t>
    </r>
  </si>
  <si>
    <r>
      <t>OCAK (10-31.01.2011)</t>
    </r>
    <r>
      <rPr>
        <b/>
        <sz val="36"/>
        <color indexed="10"/>
        <rFont val="Arial"/>
        <family val="2"/>
      </rPr>
      <t xml:space="preserve"> KURALI SATIŞLARDA TOPLAM</t>
    </r>
    <r>
      <rPr>
        <b/>
        <sz val="36"/>
        <color indexed="40"/>
        <rFont val="Arial"/>
        <family val="2"/>
      </rPr>
      <t xml:space="preserve"> </t>
    </r>
    <r>
      <rPr>
        <b/>
        <sz val="36"/>
        <color indexed="48"/>
        <rFont val="Arial"/>
        <family val="2"/>
      </rPr>
      <t>1.775</t>
    </r>
    <r>
      <rPr>
        <b/>
        <sz val="36"/>
        <color indexed="40"/>
        <rFont val="Arial"/>
        <family val="2"/>
      </rPr>
      <t xml:space="preserve"> </t>
    </r>
    <r>
      <rPr>
        <b/>
        <sz val="36"/>
        <color indexed="10"/>
        <rFont val="Arial"/>
        <family val="2"/>
      </rPr>
      <t>ADET BAŞVURU ALINMIŞTIR.</t>
    </r>
  </si>
  <si>
    <t>TARİH</t>
  </si>
  <si>
    <t>SATIŞLAR</t>
  </si>
  <si>
    <t>BAŞVURULAR</t>
  </si>
  <si>
    <t>GENEL TOPLAM</t>
  </si>
  <si>
    <t>EGM. (50)</t>
  </si>
  <si>
    <t>180
240</t>
  </si>
  <si>
    <t xml:space="preserve">TURUNCU: 4.000 PEŞİNAT 240 AY VADELİ PROJELER </t>
  </si>
  <si>
    <t>KUR. (1315)
YURT. (19)
POLS. (200)
TKİ (238)
TMO (15)</t>
  </si>
  <si>
    <t>mavi</t>
  </si>
  <si>
    <t>Çorum-Merkez
1.160 ADET</t>
  </si>
  <si>
    <r>
      <t>Tekirdağ-Malkara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8"/>
        <rFont val="Verdana"/>
        <family val="2"/>
      </rPr>
      <t>240 ADET</t>
    </r>
  </si>
  <si>
    <t>Bursa-Hamitler
1. Etap 
516 ADET</t>
  </si>
  <si>
    <t>BLD. (63)</t>
  </si>
  <si>
    <t>Afyon-Bayat 
160 ADET</t>
  </si>
  <si>
    <t>Kırşehir-Kaman
Savcılı Tarımköy
116 ADET</t>
  </si>
  <si>
    <t>113,08
178,34</t>
  </si>
  <si>
    <t>93.600
165.343</t>
  </si>
  <si>
    <t>351
620</t>
  </si>
  <si>
    <t>Uşak-Merkez
3. Etap
352 ADET</t>
  </si>
  <si>
    <r>
      <t xml:space="preserve">Tokat-Niksar
Derebağ 3. Etap
</t>
    </r>
    <r>
      <rPr>
        <b/>
        <sz val="38"/>
        <color indexed="10"/>
        <rFont val="Verdana"/>
        <family val="2"/>
      </rPr>
      <t>Alt Gelir</t>
    </r>
    <r>
      <rPr>
        <b/>
        <sz val="38"/>
        <color indexed="8"/>
        <rFont val="Verdana"/>
        <family val="2"/>
      </rPr>
      <t xml:space="preserve">
296 ADET</t>
    </r>
  </si>
  <si>
    <t>Gümüşhane-Kale
Tarımköy
60 ADET</t>
  </si>
  <si>
    <t>121,82
122,4</t>
  </si>
  <si>
    <t>GİRESUN</t>
  </si>
  <si>
    <t>ALUCRA
2. ETAP</t>
  </si>
  <si>
    <t>Bursa-Osmangazi
2.729 ADET</t>
  </si>
  <si>
    <t>EGM.(336)</t>
  </si>
  <si>
    <t>EGM. (48)
JAN. (16)</t>
  </si>
  <si>
    <t>EGM. (40)</t>
  </si>
  <si>
    <t>Ankara -Yapracık  
9.224 ADET</t>
  </si>
  <si>
    <t>NİĞDE</t>
  </si>
  <si>
    <t>OCAK 2012</t>
  </si>
  <si>
    <t>112,21
134,74</t>
  </si>
  <si>
    <t>90.979
99.046</t>
  </si>
  <si>
    <t>Kayseri-Develi
162 ADET</t>
  </si>
  <si>
    <t>84,50
111,18</t>
  </si>
  <si>
    <t>120
180</t>
  </si>
  <si>
    <t>Bolu-Mengen
Pazarköy
144 ADET</t>
  </si>
  <si>
    <t>Tokat-Artova
104 ADET</t>
  </si>
  <si>
    <t>Kocaeli-Gündoğdu
1. ve 2. Bölge
1.378 ADET</t>
  </si>
  <si>
    <r>
      <t>Ankara-Çubuk
Aşağıçavundur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14"/>
        <rFont val="Verdana"/>
        <family val="2"/>
      </rPr>
      <t xml:space="preserve">
</t>
    </r>
    <r>
      <rPr>
        <b/>
        <sz val="39"/>
        <color indexed="8"/>
        <rFont val="Verdana"/>
        <family val="2"/>
      </rPr>
      <t>484 ADET</t>
    </r>
  </si>
  <si>
    <t>ŞUBAT 2012</t>
  </si>
  <si>
    <t>DENİZLİ</t>
  </si>
  <si>
    <t>AFYON</t>
  </si>
  <si>
    <r>
      <t>Kırşehir-Merkez
Kındam Mahallesi</t>
    </r>
    <r>
      <rPr>
        <b/>
        <sz val="39"/>
        <color indexed="10"/>
        <rFont val="Verdana"/>
        <family val="2"/>
      </rPr>
      <t xml:space="preserve">
Alt Gelir
</t>
    </r>
    <r>
      <rPr>
        <b/>
        <sz val="39"/>
        <color indexed="8"/>
        <rFont val="Verdana"/>
        <family val="2"/>
      </rPr>
      <t>292 ADET</t>
    </r>
  </si>
  <si>
    <t>MART 2012</t>
  </si>
  <si>
    <t>EDİRNE</t>
  </si>
  <si>
    <t>SÜLOĞLU</t>
  </si>
  <si>
    <t>ŞANLIURFA</t>
  </si>
  <si>
    <t>HİLVAN</t>
  </si>
  <si>
    <t>NİSAN 2012</t>
  </si>
  <si>
    <t>354
388</t>
  </si>
  <si>
    <t>ÇAMOLUK</t>
  </si>
  <si>
    <t>Ağrı-Merkez
Suçatağı
320 ADET</t>
  </si>
  <si>
    <t>Niğde-Merkez
Hıdırlık
528 ADET</t>
  </si>
  <si>
    <t>84,92
120,12</t>
  </si>
  <si>
    <t xml:space="preserve">    </t>
  </si>
  <si>
    <t>KONYA</t>
  </si>
  <si>
    <t>TAŞKENT</t>
  </si>
  <si>
    <t>VALİLİK
MİLLİ EMLAK
MÜDÜRLÜĞÜ</t>
  </si>
  <si>
    <t>MAYIS 2012</t>
  </si>
  <si>
    <t>Ordu-Merkez
Karacaömer
 2. ve 3. Etap
960 ADET</t>
  </si>
  <si>
    <t>MALATYA</t>
  </si>
  <si>
    <t>AKSARAY</t>
  </si>
  <si>
    <t>ESKİL</t>
  </si>
  <si>
    <t>UŞAK</t>
  </si>
  <si>
    <t>GAZİANTEP</t>
  </si>
  <si>
    <t>İSLAHİYE
FEVZİPAŞA</t>
  </si>
  <si>
    <r>
      <t xml:space="preserve">Çorum-Merkez
Celilkırı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8"/>
        <rFont val="Verdana"/>
        <family val="2"/>
      </rPr>
      <t xml:space="preserve">
256 ADET</t>
    </r>
  </si>
  <si>
    <r>
      <t>Çorum-Merkez
1. Etap</t>
    </r>
    <r>
      <rPr>
        <b/>
        <sz val="39"/>
        <color indexed="12"/>
        <rFont val="Verdana"/>
        <family val="2"/>
      </rPr>
      <t xml:space="preserve">
</t>
    </r>
    <r>
      <rPr>
        <b/>
        <sz val="39"/>
        <color indexed="10"/>
        <rFont val="Verdana"/>
        <family val="2"/>
      </rPr>
      <t>Alt Gelir</t>
    </r>
    <r>
      <rPr>
        <b/>
        <sz val="39"/>
        <color indexed="12"/>
        <rFont val="Verdana"/>
        <family val="2"/>
      </rPr>
      <t xml:space="preserve">
</t>
    </r>
    <r>
      <rPr>
        <b/>
        <sz val="39"/>
        <color indexed="8"/>
        <rFont val="Verdana"/>
        <family val="2"/>
      </rPr>
      <t>652 ADET</t>
    </r>
  </si>
  <si>
    <t>Adıyaman-Besni
2. Etap
196 ADET</t>
  </si>
  <si>
    <t>Edirne-Keşan
Beğendik
456 ADET</t>
  </si>
  <si>
    <t>Aydın-Karacasu
1. Etap
128 ADET</t>
  </si>
  <si>
    <t>Balıkesir-Gönen
1. Etap
176 ADET</t>
  </si>
  <si>
    <t>Düzce-Çilimli
108 ADET</t>
  </si>
  <si>
    <t>Mersin-Taşucu
407 ADET</t>
  </si>
  <si>
    <t>Tunceli-Hozat
108 ADET</t>
  </si>
  <si>
    <t>KURUMSAL (6.957)</t>
  </si>
  <si>
    <t>AYDIN</t>
  </si>
  <si>
    <t>SÖKE
YENİDOĞAN
2. ETAP</t>
  </si>
  <si>
    <t>HAZİRAN 2012</t>
  </si>
  <si>
    <t>Diyarbakır-Ergani
2. Etap
80 ADET</t>
  </si>
  <si>
    <t>80.885
104.109</t>
  </si>
  <si>
    <t>KARAHALLI</t>
  </si>
  <si>
    <t>TUNCELİ</t>
  </si>
  <si>
    <t>MAZGİRT</t>
  </si>
  <si>
    <t>VAN</t>
  </si>
  <si>
    <t>ÇATAK</t>
  </si>
  <si>
    <t>01.06.2011 - 14.09.2012</t>
  </si>
  <si>
    <t>07.05.2012 -31.08.2012</t>
  </si>
  <si>
    <t>25.06.2012 - 31.08.2012</t>
  </si>
  <si>
    <t>BOLU</t>
  </si>
  <si>
    <t>MENGEN
PAZARKÖY
2. ETAP</t>
  </si>
  <si>
    <t>AKÇADAĞ
2. ETAP</t>
  </si>
  <si>
    <t>ERZURUM</t>
  </si>
  <si>
    <t>OLUR
2. ETAP</t>
  </si>
  <si>
    <t>25.07.2011 - 28.09.2012</t>
  </si>
  <si>
    <t>ACIPAYAM
YEŞİLYUVA</t>
  </si>
  <si>
    <t>27.02.2012 - 31.08.2012</t>
  </si>
  <si>
    <t xml:space="preserve">TEMMUZ 2012 </t>
  </si>
  <si>
    <t>ERZİNCAN</t>
  </si>
  <si>
    <t>07.03.2012 - 31.08.2012</t>
  </si>
  <si>
    <t>BALIKESİR</t>
  </si>
  <si>
    <t>BİGADİÇ</t>
  </si>
  <si>
    <t>09.07.2012 - 28.09.2012</t>
  </si>
  <si>
    <t>16.07.2012 - 14.09.2012</t>
  </si>
  <si>
    <t>KADINHANI
3. ETAP</t>
  </si>
  <si>
    <t>ADIYAMAN</t>
  </si>
  <si>
    <t>TUT</t>
  </si>
  <si>
    <t>HÜYÜK</t>
  </si>
  <si>
    <t>18.07.2012 - 26.09.2012</t>
  </si>
  <si>
    <t>YOZGAT</t>
  </si>
  <si>
    <t>SARIKAYA
2. ETAP</t>
  </si>
  <si>
    <t>16.04.2012 - 31.08.2012</t>
  </si>
  <si>
    <t>18.06.2012 - 31.08.2012</t>
  </si>
  <si>
    <t>ORDU</t>
  </si>
  <si>
    <t>MESUDİYE</t>
  </si>
  <si>
    <t>16.07.2012 - 28.09.2012</t>
  </si>
  <si>
    <t>03.08.2012
28.09.2012</t>
  </si>
  <si>
    <t>132,17
134,74</t>
  </si>
  <si>
    <t>105.514
136.604</t>
  </si>
  <si>
    <t>528
1.281</t>
  </si>
  <si>
    <t>693
1.040</t>
  </si>
  <si>
    <t>218.114
248.188</t>
  </si>
  <si>
    <t>772
879</t>
  </si>
  <si>
    <t>67.465
219.509</t>
  </si>
  <si>
    <t>437
1.538</t>
  </si>
  <si>
    <t>85.339
93.662</t>
  </si>
  <si>
    <t>533
878</t>
  </si>
  <si>
    <t>106,63
130,88</t>
  </si>
  <si>
    <t>85.863
111.238</t>
  </si>
  <si>
    <t>333
438</t>
  </si>
  <si>
    <t>BTO.(33)</t>
  </si>
  <si>
    <t>135,76
192,28</t>
  </si>
  <si>
    <t>236.218
337.015</t>
  </si>
  <si>
    <t>943
1.685</t>
  </si>
  <si>
    <t>96.198
112.914</t>
  </si>
  <si>
    <t>376
565</t>
  </si>
  <si>
    <t>115.124
140.015</t>
  </si>
  <si>
    <t>720
1.313</t>
  </si>
  <si>
    <t>101.831
107.120</t>
  </si>
  <si>
    <t>636
1.004</t>
  </si>
  <si>
    <t>14.05.2012 - 31.08.2012</t>
  </si>
  <si>
    <t>AĞUSTOS 2012</t>
  </si>
  <si>
    <t>15.08.2012
28.09.2012</t>
  </si>
  <si>
    <t>96.926
105.478</t>
  </si>
  <si>
    <t>379
414</t>
  </si>
  <si>
    <t>119.463
163.685</t>
  </si>
  <si>
    <t>478
1.364</t>
  </si>
  <si>
    <t>58.101
83.096</t>
  </si>
  <si>
    <t>213
305</t>
  </si>
  <si>
    <t>40.976
56.977</t>
  </si>
  <si>
    <t>205
294</t>
  </si>
  <si>
    <t>39.066
48.562</t>
  </si>
  <si>
    <t>191
237</t>
  </si>
  <si>
    <t>65,10
66,28</t>
  </si>
  <si>
    <t>34.559
42.254</t>
  </si>
  <si>
    <t>144
176</t>
  </si>
  <si>
    <t>49.008
59.033</t>
  </si>
  <si>
    <t>250
306</t>
  </si>
  <si>
    <t>120,18
146,42</t>
  </si>
  <si>
    <t>93.176
123.520</t>
  </si>
  <si>
    <t>660
875</t>
  </si>
  <si>
    <t>76.215
84.742</t>
  </si>
  <si>
    <t>381
424</t>
  </si>
  <si>
    <t>62.619
104.765</t>
  </si>
  <si>
    <t>230
495</t>
  </si>
  <si>
    <t>76.657
82.004</t>
  </si>
  <si>
    <t>543
581</t>
  </si>
  <si>
    <t>115.495
117.506</t>
  </si>
  <si>
    <t>818
832</t>
  </si>
  <si>
    <t>Malatya-Darende
196 ADET</t>
  </si>
  <si>
    <t>Isparta-Atabey
216 ADET</t>
  </si>
  <si>
    <t>Kütahya-Simav
192 ADET</t>
  </si>
  <si>
    <t>93.012
96.948</t>
  </si>
  <si>
    <t>659
687</t>
  </si>
  <si>
    <t>81,52
93,91</t>
  </si>
  <si>
    <t>83.591
110.875</t>
  </si>
  <si>
    <t>442
786</t>
  </si>
  <si>
    <t>42.113
55.325</t>
  </si>
  <si>
    <t>212
285</t>
  </si>
  <si>
    <t>506
953</t>
  </si>
  <si>
    <t>66.356
106.229</t>
  </si>
  <si>
    <t>415
996</t>
  </si>
  <si>
    <t>135.794
143.769</t>
  </si>
  <si>
    <t>962
1.018</t>
  </si>
  <si>
    <t>71.481
104.334</t>
  </si>
  <si>
    <t>357
522</t>
  </si>
  <si>
    <t>101,04
207,65</t>
  </si>
  <si>
    <t>128.676
282.189</t>
  </si>
  <si>
    <t>804
2.646</t>
  </si>
  <si>
    <t>13.08.2012
28.09.2012</t>
  </si>
  <si>
    <t>Edirne-Keşan
Yukarı Zaferiye
504 ADET</t>
  </si>
  <si>
    <t>94,34
130,82</t>
  </si>
  <si>
    <t>66.313
110.398</t>
  </si>
  <si>
    <t>414
1.035</t>
  </si>
  <si>
    <t>01.03.2012 - 14.09.2012</t>
  </si>
  <si>
    <t>19.12.2011 - 31.08.2012</t>
  </si>
  <si>
    <t>ÇAĞLAYAN</t>
  </si>
  <si>
    <t>13.08.2012 - 12.10.2012</t>
  </si>
  <si>
    <t>07.05.2012 - 28.09.2012</t>
  </si>
  <si>
    <t>13.04.2011 - 28.09.2012</t>
  </si>
  <si>
    <t>11.06.2012 - 12.10.2012</t>
  </si>
  <si>
    <t>05.04.2012 - 28.09.2012</t>
  </si>
  <si>
    <t>ÇAMARDI
2. ETAP</t>
  </si>
  <si>
    <t>23.07.2012 - 24.08.2012</t>
  </si>
  <si>
    <t>03.09.2012
17.10.2012</t>
  </si>
  <si>
    <t>Samsun-Merkez
Ulugazi
1.276 ADET</t>
  </si>
  <si>
    <t>84,24
193,16</t>
  </si>
  <si>
    <t>82.107
210.758</t>
  </si>
  <si>
    <t>513
1.976</t>
  </si>
  <si>
    <t>TRABZON</t>
  </si>
  <si>
    <t>KASTAMONU</t>
  </si>
  <si>
    <t>KÜRE</t>
  </si>
  <si>
    <t>27.08.2012 - 28.09.2012</t>
  </si>
  <si>
    <t>SİMAV
BEYCE</t>
  </si>
  <si>
    <t>KÜTAHYA</t>
  </si>
  <si>
    <t>15.08.2012 - 19.10.2012</t>
  </si>
  <si>
    <t>SARAYÖNÜ</t>
  </si>
  <si>
    <t>22.08.2012 - 19.10.2012</t>
  </si>
  <si>
    <t>21.06.2012 - 02.11.2012</t>
  </si>
  <si>
    <t>ŞAPHANE
3. ETAP</t>
  </si>
  <si>
    <t>SİVAS</t>
  </si>
  <si>
    <t>GEMEREK</t>
  </si>
  <si>
    <t>13.08.2012 -12.10.2012</t>
  </si>
  <si>
    <t>BABADAĞ</t>
  </si>
  <si>
    <t>27.08.2012 - 02.11.2012</t>
  </si>
  <si>
    <t>MUĞLA</t>
  </si>
  <si>
    <t>KAVAKLIDERE
ÇAYBOYU</t>
  </si>
  <si>
    <t>03.09.2012 - 28.09.2012</t>
  </si>
  <si>
    <t>KAVAKLIDERE
2. ETAP</t>
  </si>
  <si>
    <t>BEŞİKDÜZÜ</t>
  </si>
  <si>
    <t>VAKFIKEBİR
2. ETAP</t>
  </si>
  <si>
    <t>BAŞVURU SAYISI
03.09.2012</t>
  </si>
  <si>
    <t>EYLÜL 2012</t>
  </si>
  <si>
    <t>03.09.2012</t>
  </si>
  <si>
    <t>EYLÜL 1. HAFTA</t>
  </si>
  <si>
    <t>SÜRMENE
2. ETAP</t>
  </si>
  <si>
    <t>BAŞVURU SAYISI
04.09.2012</t>
  </si>
  <si>
    <t>04.09.2012</t>
  </si>
  <si>
    <t>23.07.2012 - 19.10.2012</t>
  </si>
  <si>
    <t>ULUKÖY
TARIMKÖY</t>
  </si>
  <si>
    <t>25.06.2012 - 31.10.2012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</si>
</sst>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"/>
    <numFmt numFmtId="185" formatCode="#,##0.00\ _T_L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&quot;TOPLAM &quot;#,##0\ &quot; ADET&quot;"/>
    <numFmt numFmtId="190" formatCode="&quot;TOPLAM &quot;\ #,##0"/>
    <numFmt numFmtId="191" formatCode="mmm/yyyy"/>
    <numFmt numFmtId="192" formatCode="#,##0.00;[Red]#,##0.00"/>
    <numFmt numFmtId="193" formatCode="[$-41F]dd\ mmmm\ yyyy\ dddd"/>
    <numFmt numFmtId="194" formatCode="[$-41F]mmmm\ yyyy;@"/>
    <numFmt numFmtId="195" formatCode="mmmm\ yyyy;@"/>
  </numFmts>
  <fonts count="104">
    <font>
      <sz val="10"/>
      <name val="Arial"/>
      <family val="0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sz val="26"/>
      <name val="Arial"/>
      <family val="2"/>
    </font>
    <font>
      <b/>
      <sz val="25"/>
      <color indexed="8"/>
      <name val="Verdana"/>
      <family val="2"/>
    </font>
    <font>
      <sz val="12"/>
      <name val="Verdana"/>
      <family val="2"/>
    </font>
    <font>
      <b/>
      <sz val="26"/>
      <name val="Verdana"/>
      <family val="2"/>
    </font>
    <font>
      <b/>
      <sz val="26"/>
      <color indexed="8"/>
      <name val="Verdana"/>
      <family val="2"/>
    </font>
    <font>
      <b/>
      <sz val="34"/>
      <name val="Verdana"/>
      <family val="2"/>
    </font>
    <font>
      <sz val="27"/>
      <color indexed="8"/>
      <name val="Arial"/>
      <family val="2"/>
    </font>
    <font>
      <sz val="27"/>
      <name val="Arial"/>
      <family val="2"/>
    </font>
    <font>
      <sz val="27"/>
      <color indexed="10"/>
      <name val="Arial"/>
      <family val="2"/>
    </font>
    <font>
      <b/>
      <sz val="14"/>
      <name val="Verdana"/>
      <family val="2"/>
    </font>
    <font>
      <b/>
      <sz val="36"/>
      <name val="Arial"/>
      <family val="2"/>
    </font>
    <font>
      <sz val="36"/>
      <name val="Arial"/>
      <family val="2"/>
    </font>
    <font>
      <b/>
      <sz val="36"/>
      <color indexed="10"/>
      <name val="Arial"/>
      <family val="2"/>
    </font>
    <font>
      <b/>
      <sz val="36"/>
      <color indexed="48"/>
      <name val="Arial"/>
      <family val="2"/>
    </font>
    <font>
      <b/>
      <sz val="24"/>
      <name val="Verdana"/>
      <family val="2"/>
    </font>
    <font>
      <b/>
      <sz val="36"/>
      <color indexed="8"/>
      <name val="Arial"/>
      <family val="2"/>
    </font>
    <font>
      <b/>
      <sz val="36"/>
      <name val="Times New Roman TUR"/>
      <family val="1"/>
    </font>
    <font>
      <b/>
      <sz val="20"/>
      <name val="Verdana"/>
      <family val="2"/>
    </font>
    <font>
      <b/>
      <sz val="16"/>
      <name val="Verdana"/>
      <family val="2"/>
    </font>
    <font>
      <b/>
      <sz val="36"/>
      <color indexed="57"/>
      <name val="Arial"/>
      <family val="2"/>
    </font>
    <font>
      <b/>
      <sz val="36"/>
      <color indexed="14"/>
      <name val="Arial"/>
      <family val="2"/>
    </font>
    <font>
      <sz val="36"/>
      <color indexed="10"/>
      <name val="Arial"/>
      <family val="2"/>
    </font>
    <font>
      <b/>
      <sz val="39"/>
      <name val="Verdana"/>
      <family val="2"/>
    </font>
    <font>
      <b/>
      <sz val="39"/>
      <color indexed="8"/>
      <name val="Verdana"/>
      <family val="2"/>
    </font>
    <font>
      <b/>
      <sz val="39"/>
      <color indexed="14"/>
      <name val="Verdana"/>
      <family val="2"/>
    </font>
    <font>
      <b/>
      <sz val="39"/>
      <color indexed="10"/>
      <name val="Verdana"/>
      <family val="2"/>
    </font>
    <font>
      <sz val="39"/>
      <name val="Arial"/>
      <family val="2"/>
    </font>
    <font>
      <sz val="36"/>
      <color indexed="53"/>
      <name val="Arial"/>
      <family val="2"/>
    </font>
    <font>
      <sz val="40"/>
      <name val="Arial"/>
      <family val="2"/>
    </font>
    <font>
      <b/>
      <sz val="40"/>
      <color indexed="19"/>
      <name val="Arial"/>
      <family val="2"/>
    </font>
    <font>
      <b/>
      <sz val="40"/>
      <name val="Arial"/>
      <family val="2"/>
    </font>
    <font>
      <b/>
      <sz val="40"/>
      <color indexed="14"/>
      <name val="Arial"/>
      <family val="2"/>
    </font>
    <font>
      <b/>
      <sz val="40"/>
      <color indexed="10"/>
      <name val="Arial"/>
      <family val="2"/>
    </font>
    <font>
      <b/>
      <sz val="38"/>
      <color indexed="8"/>
      <name val="Verdana"/>
      <family val="2"/>
    </font>
    <font>
      <sz val="48"/>
      <name val="Arial"/>
      <family val="2"/>
    </font>
    <font>
      <b/>
      <sz val="36"/>
      <color indexed="19"/>
      <name val="Arial"/>
      <family val="2"/>
    </font>
    <font>
      <sz val="36"/>
      <color indexed="19"/>
      <name val="Arial"/>
      <family val="2"/>
    </font>
    <font>
      <b/>
      <sz val="36"/>
      <color indexed="53"/>
      <name val="Arial"/>
      <family val="2"/>
    </font>
    <font>
      <b/>
      <sz val="80"/>
      <name val="Arial"/>
      <family val="2"/>
    </font>
    <font>
      <b/>
      <sz val="36"/>
      <color indexed="17"/>
      <name val="Arial"/>
      <family val="2"/>
    </font>
    <font>
      <b/>
      <sz val="36"/>
      <color indexed="18"/>
      <name val="Arial"/>
      <family val="2"/>
    </font>
    <font>
      <b/>
      <sz val="36"/>
      <color indexed="12"/>
      <name val="Arial"/>
      <family val="2"/>
    </font>
    <font>
      <sz val="36"/>
      <color indexed="12"/>
      <name val="Arial"/>
      <family val="2"/>
    </font>
    <font>
      <sz val="36"/>
      <color indexed="8"/>
      <name val="Arial"/>
      <family val="2"/>
    </font>
    <font>
      <b/>
      <sz val="39"/>
      <color indexed="12"/>
      <name val="Verdana"/>
      <family val="2"/>
    </font>
    <font>
      <b/>
      <sz val="80"/>
      <color indexed="10"/>
      <name val="Arial"/>
      <family val="2"/>
    </font>
    <font>
      <b/>
      <sz val="80"/>
      <color indexed="12"/>
      <name val="Arial"/>
      <family val="2"/>
    </font>
    <font>
      <b/>
      <sz val="40"/>
      <color indexed="12"/>
      <name val="Arial"/>
      <family val="2"/>
    </font>
    <font>
      <b/>
      <sz val="36"/>
      <color indexed="46"/>
      <name val="Arial"/>
      <family val="2"/>
    </font>
    <font>
      <b/>
      <sz val="36"/>
      <color indexed="40"/>
      <name val="Arial"/>
      <family val="2"/>
    </font>
    <font>
      <b/>
      <sz val="48"/>
      <name val="Arial"/>
      <family val="2"/>
    </font>
    <font>
      <b/>
      <sz val="42"/>
      <name val="Arial"/>
      <family val="2"/>
    </font>
    <font>
      <b/>
      <sz val="42"/>
      <color indexed="48"/>
      <name val="Arial"/>
      <family val="2"/>
    </font>
    <font>
      <sz val="42"/>
      <name val="Arial"/>
      <family val="2"/>
    </font>
    <font>
      <b/>
      <sz val="56"/>
      <name val="Arial"/>
      <family val="2"/>
    </font>
    <font>
      <b/>
      <sz val="62"/>
      <name val="Arial"/>
      <family val="2"/>
    </font>
    <font>
      <b/>
      <sz val="54"/>
      <name val="Arial"/>
      <family val="2"/>
    </font>
    <font>
      <b/>
      <sz val="39"/>
      <color indexed="52"/>
      <name val="Verdana"/>
      <family val="2"/>
    </font>
    <font>
      <b/>
      <sz val="36"/>
      <color indexed="8"/>
      <name val="Verdana"/>
      <family val="2"/>
    </font>
    <font>
      <b/>
      <sz val="80"/>
      <color indexed="8"/>
      <name val="Arial"/>
      <family val="2"/>
    </font>
    <font>
      <b/>
      <sz val="38"/>
      <color indexed="10"/>
      <name val="Verdana"/>
      <family val="2"/>
    </font>
    <font>
      <b/>
      <sz val="40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1" applyNumberFormat="0" applyFill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19" borderId="5" applyNumberFormat="0" applyAlignment="0" applyProtection="0"/>
    <xf numFmtId="0" fontId="96" fillId="20" borderId="6" applyNumberFormat="0" applyAlignment="0" applyProtection="0"/>
    <xf numFmtId="0" fontId="97" fillId="19" borderId="6" applyNumberFormat="0" applyAlignment="0" applyProtection="0"/>
    <xf numFmtId="0" fontId="98" fillId="21" borderId="7" applyNumberFormat="0" applyAlignment="0" applyProtection="0"/>
    <xf numFmtId="0" fontId="9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23" borderId="0" applyNumberFormat="0" applyBorder="0" applyAlignment="0" applyProtection="0"/>
    <xf numFmtId="0" fontId="0" fillId="24" borderId="8" applyNumberFormat="0" applyFont="0" applyAlignment="0" applyProtection="0"/>
    <xf numFmtId="0" fontId="101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2" borderId="0" xfId="0" applyFont="1" applyFill="1" applyAlignment="1">
      <alignment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14" fontId="0" fillId="0" borderId="0" xfId="0" applyNumberFormat="1" applyAlignment="1">
      <alignment/>
    </xf>
    <xf numFmtId="0" fontId="10" fillId="0" borderId="0" xfId="0" applyFont="1" applyAlignment="1">
      <alignment horizontal="left" wrapText="1"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3" fillId="35" borderId="0" xfId="0" applyFont="1" applyFill="1" applyAlignment="1">
      <alignment horizontal="center"/>
    </xf>
    <xf numFmtId="0" fontId="14" fillId="36" borderId="0" xfId="0" applyFont="1" applyFill="1" applyAlignment="1">
      <alignment/>
    </xf>
    <xf numFmtId="0" fontId="13" fillId="36" borderId="0" xfId="0" applyFont="1" applyFill="1" applyAlignment="1">
      <alignment horizontal="center"/>
    </xf>
    <xf numFmtId="0" fontId="15" fillId="36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2" fillId="37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4" borderId="14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3" fontId="25" fillId="33" borderId="14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/>
    </xf>
    <xf numFmtId="3" fontId="25" fillId="34" borderId="11" xfId="0" applyNumberFormat="1" applyFont="1" applyFill="1" applyBorder="1" applyAlignment="1">
      <alignment horizontal="center" vertical="center"/>
    </xf>
    <xf numFmtId="0" fontId="26" fillId="32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32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33" borderId="11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/>
    </xf>
    <xf numFmtId="0" fontId="32" fillId="4" borderId="11" xfId="0" applyFont="1" applyFill="1" applyBorder="1" applyAlignment="1">
      <alignment horizontal="center" vertical="center"/>
    </xf>
    <xf numFmtId="3" fontId="32" fillId="4" borderId="11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left"/>
    </xf>
    <xf numFmtId="0" fontId="39" fillId="0" borderId="0" xfId="0" applyFont="1" applyAlignment="1">
      <alignment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9" fillId="32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17" fillId="0" borderId="0" xfId="0" applyFont="1" applyAlignment="1">
      <alignment/>
    </xf>
    <xf numFmtId="0" fontId="28" fillId="32" borderId="0" xfId="0" applyFont="1" applyFill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34" fillId="0" borderId="0" xfId="0" applyFont="1" applyAlignment="1">
      <alignment/>
    </xf>
    <xf numFmtId="3" fontId="18" fillId="0" borderId="0" xfId="0" applyNumberFormat="1" applyFont="1" applyAlignment="1">
      <alignment/>
    </xf>
    <xf numFmtId="189" fontId="32" fillId="32" borderId="0" xfId="0" applyNumberFormat="1" applyFont="1" applyFill="1" applyBorder="1" applyAlignment="1">
      <alignment horizontal="center" vertical="center"/>
    </xf>
    <xf numFmtId="0" fontId="33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center" vertical="center"/>
    </xf>
    <xf numFmtId="3" fontId="32" fillId="32" borderId="0" xfId="0" applyNumberFormat="1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left" vertical="center"/>
    </xf>
    <xf numFmtId="0" fontId="15" fillId="32" borderId="0" xfId="0" applyFont="1" applyFill="1" applyAlignment="1">
      <alignment horizontal="center"/>
    </xf>
    <xf numFmtId="0" fontId="48" fillId="32" borderId="0" xfId="0" applyFont="1" applyFill="1" applyBorder="1" applyAlignment="1">
      <alignment horizontal="left"/>
    </xf>
    <xf numFmtId="0" fontId="49" fillId="0" borderId="0" xfId="0" applyFont="1" applyAlignment="1">
      <alignment/>
    </xf>
    <xf numFmtId="0" fontId="48" fillId="0" borderId="0" xfId="0" applyFont="1" applyBorder="1" applyAlignment="1">
      <alignment/>
    </xf>
    <xf numFmtId="0" fontId="47" fillId="32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6" fillId="32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55" fillId="0" borderId="0" xfId="0" applyFont="1" applyAlignment="1">
      <alignment/>
    </xf>
    <xf numFmtId="0" fontId="16" fillId="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/>
    </xf>
    <xf numFmtId="14" fontId="60" fillId="32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4" fontId="58" fillId="32" borderId="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 vertical="center"/>
    </xf>
    <xf numFmtId="0" fontId="4" fillId="32" borderId="12" xfId="0" applyFont="1" applyFill="1" applyBorder="1" applyAlignment="1">
      <alignment horizontal="left" vertical="center"/>
    </xf>
    <xf numFmtId="0" fontId="45" fillId="32" borderId="12" xfId="0" applyFont="1" applyFill="1" applyBorder="1" applyAlignment="1">
      <alignment horizontal="left" vertical="center"/>
    </xf>
    <xf numFmtId="0" fontId="53" fillId="32" borderId="12" xfId="0" applyFont="1" applyFill="1" applyBorder="1" applyAlignment="1">
      <alignment horizontal="left" vertical="center"/>
    </xf>
    <xf numFmtId="0" fontId="52" fillId="32" borderId="12" xfId="0" applyFont="1" applyFill="1" applyBorder="1" applyAlignment="1">
      <alignment horizontal="left" vertical="center"/>
    </xf>
    <xf numFmtId="0" fontId="22" fillId="32" borderId="12" xfId="0" applyFont="1" applyFill="1" applyBorder="1" applyAlignment="1">
      <alignment horizontal="left" vertical="center"/>
    </xf>
    <xf numFmtId="0" fontId="17" fillId="32" borderId="0" xfId="0" applyFont="1" applyFill="1" applyAlignment="1">
      <alignment horizontal="left" vertical="center"/>
    </xf>
    <xf numFmtId="0" fontId="7" fillId="32" borderId="0" xfId="0" applyFont="1" applyFill="1" applyAlignment="1">
      <alignment horizontal="center" vertical="center"/>
    </xf>
    <xf numFmtId="9" fontId="58" fillId="0" borderId="0" xfId="0" applyNumberFormat="1" applyFont="1" applyBorder="1" applyAlignment="1">
      <alignment horizontal="center" vertical="center"/>
    </xf>
    <xf numFmtId="9" fontId="60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3" fontId="50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3" fontId="50" fillId="0" borderId="0" xfId="0" applyNumberFormat="1" applyFont="1" applyFill="1" applyAlignment="1">
      <alignment horizontal="right" vertical="center"/>
    </xf>
    <xf numFmtId="3" fontId="50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/>
    </xf>
    <xf numFmtId="3" fontId="13" fillId="0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3" fillId="36" borderId="0" xfId="0" applyNumberFormat="1" applyFont="1" applyFill="1" applyAlignment="1">
      <alignment horizontal="center" vertical="center"/>
    </xf>
    <xf numFmtId="0" fontId="66" fillId="32" borderId="12" xfId="0" applyFont="1" applyFill="1" applyBorder="1" applyAlignment="1">
      <alignment horizontal="left" vertical="center"/>
    </xf>
    <xf numFmtId="3" fontId="13" fillId="38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36" borderId="0" xfId="0" applyFont="1" applyFill="1" applyAlignment="1">
      <alignment horizontal="center"/>
    </xf>
    <xf numFmtId="3" fontId="13" fillId="35" borderId="10" xfId="0" applyNumberFormat="1" applyFont="1" applyFill="1" applyBorder="1" applyAlignment="1">
      <alignment horizontal="center" vertical="center"/>
    </xf>
    <xf numFmtId="0" fontId="14" fillId="36" borderId="0" xfId="0" applyFont="1" applyFill="1" applyAlignment="1">
      <alignment/>
    </xf>
    <xf numFmtId="3" fontId="13" fillId="36" borderId="0" xfId="0" applyNumberFormat="1" applyFont="1" applyFill="1" applyAlignment="1">
      <alignment horizontal="center" vertical="center"/>
    </xf>
    <xf numFmtId="3" fontId="13" fillId="36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3" fillId="35" borderId="0" xfId="0" applyFont="1" applyFill="1" applyAlignment="1">
      <alignment horizontal="center"/>
    </xf>
    <xf numFmtId="0" fontId="14" fillId="35" borderId="0" xfId="0" applyFont="1" applyFill="1" applyAlignment="1">
      <alignment/>
    </xf>
    <xf numFmtId="3" fontId="13" fillId="35" borderId="0" xfId="0" applyNumberFormat="1" applyFont="1" applyFill="1" applyAlignment="1">
      <alignment horizontal="center" vertical="center"/>
    </xf>
    <xf numFmtId="0" fontId="52" fillId="0" borderId="12" xfId="0" applyFont="1" applyFill="1" applyBorder="1" applyAlignment="1">
      <alignment horizontal="left" vertical="center"/>
    </xf>
    <xf numFmtId="0" fontId="68" fillId="0" borderId="0" xfId="0" applyFont="1" applyBorder="1" applyAlignment="1">
      <alignment horizontal="left"/>
    </xf>
    <xf numFmtId="0" fontId="14" fillId="0" borderId="0" xfId="0" applyFont="1" applyFill="1" applyAlignment="1">
      <alignment vertical="center"/>
    </xf>
    <xf numFmtId="0" fontId="13" fillId="36" borderId="0" xfId="0" applyFont="1" applyFill="1" applyAlignment="1">
      <alignment horizontal="center"/>
    </xf>
    <xf numFmtId="0" fontId="10" fillId="4" borderId="11" xfId="0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 wrapText="1"/>
    </xf>
    <xf numFmtId="3" fontId="30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/>
    </xf>
    <xf numFmtId="14" fontId="30" fillId="33" borderId="11" xfId="0" applyNumberFormat="1" applyFont="1" applyFill="1" applyBorder="1" applyAlignment="1">
      <alignment horizontal="center" vertical="center" wrapText="1"/>
    </xf>
    <xf numFmtId="3" fontId="29" fillId="33" borderId="11" xfId="0" applyNumberFormat="1" applyFont="1" applyFill="1" applyBorder="1" applyAlignment="1">
      <alignment horizontal="center" vertical="center" wrapText="1"/>
    </xf>
    <xf numFmtId="3" fontId="30" fillId="33" borderId="11" xfId="0" applyNumberFormat="1" applyFont="1" applyFill="1" applyBorder="1" applyAlignment="1">
      <alignment horizontal="center" vertical="center"/>
    </xf>
    <xf numFmtId="9" fontId="30" fillId="33" borderId="11" xfId="0" applyNumberFormat="1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9" fontId="40" fillId="33" borderId="11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3" fontId="40" fillId="33" borderId="11" xfId="0" applyNumberFormat="1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center" wrapText="1"/>
    </xf>
    <xf numFmtId="0" fontId="30" fillId="37" borderId="11" xfId="0" applyFont="1" applyFill="1" applyBorder="1" applyAlignment="1">
      <alignment horizontal="center" vertical="center" wrapText="1"/>
    </xf>
    <xf numFmtId="3" fontId="30" fillId="37" borderId="11" xfId="0" applyNumberFormat="1" applyFont="1" applyFill="1" applyBorder="1" applyAlignment="1">
      <alignment horizontal="center" vertical="center" wrapText="1"/>
    </xf>
    <xf numFmtId="3" fontId="30" fillId="37" borderId="11" xfId="0" applyNumberFormat="1" applyFont="1" applyFill="1" applyBorder="1" applyAlignment="1">
      <alignment horizontal="center" vertical="center"/>
    </xf>
    <xf numFmtId="14" fontId="30" fillId="37" borderId="11" xfId="0" applyNumberFormat="1" applyFont="1" applyFill="1" applyBorder="1" applyAlignment="1">
      <alignment horizontal="center" vertical="center" wrapText="1"/>
    </xf>
    <xf numFmtId="3" fontId="29" fillId="37" borderId="11" xfId="0" applyNumberFormat="1" applyFont="1" applyFill="1" applyBorder="1" applyAlignment="1">
      <alignment horizontal="center" vertical="center" wrapText="1"/>
    </xf>
    <xf numFmtId="9" fontId="30" fillId="37" borderId="11" xfId="0" applyNumberFormat="1" applyFont="1" applyFill="1" applyBorder="1" applyAlignment="1">
      <alignment horizontal="center" vertical="center"/>
    </xf>
    <xf numFmtId="3" fontId="62" fillId="5" borderId="17" xfId="0" applyNumberFormat="1" applyFont="1" applyFill="1" applyBorder="1" applyAlignment="1">
      <alignment horizontal="center" vertical="center"/>
    </xf>
    <xf numFmtId="3" fontId="62" fillId="5" borderId="18" xfId="0" applyNumberFormat="1" applyFont="1" applyFill="1" applyBorder="1" applyAlignment="1">
      <alignment horizontal="center" vertical="center"/>
    </xf>
    <xf numFmtId="3" fontId="62" fillId="5" borderId="10" xfId="0" applyNumberFormat="1" applyFont="1" applyFill="1" applyBorder="1" applyAlignment="1">
      <alignment horizontal="center" vertical="center"/>
    </xf>
    <xf numFmtId="3" fontId="62" fillId="37" borderId="17" xfId="0" applyNumberFormat="1" applyFont="1" applyFill="1" applyBorder="1" applyAlignment="1">
      <alignment horizontal="center" vertical="center"/>
    </xf>
    <xf numFmtId="3" fontId="62" fillId="37" borderId="18" xfId="0" applyNumberFormat="1" applyFont="1" applyFill="1" applyBorder="1" applyAlignment="1">
      <alignment horizontal="center" vertical="center"/>
    </xf>
    <xf numFmtId="3" fontId="62" fillId="37" borderId="10" xfId="0" applyNumberFormat="1" applyFont="1" applyFill="1" applyBorder="1" applyAlignment="1">
      <alignment horizontal="center" vertical="center"/>
    </xf>
    <xf numFmtId="3" fontId="62" fillId="4" borderId="17" xfId="0" applyNumberFormat="1" applyFont="1" applyFill="1" applyBorder="1" applyAlignment="1">
      <alignment horizontal="center" vertical="center"/>
    </xf>
    <xf numFmtId="3" fontId="62" fillId="4" borderId="18" xfId="0" applyNumberFormat="1" applyFont="1" applyFill="1" applyBorder="1" applyAlignment="1">
      <alignment horizontal="center" vertical="center"/>
    </xf>
    <xf numFmtId="3" fontId="62" fillId="4" borderId="10" xfId="0" applyNumberFormat="1" applyFont="1" applyFill="1" applyBorder="1" applyAlignment="1">
      <alignment horizontal="center" vertical="center"/>
    </xf>
    <xf numFmtId="49" fontId="63" fillId="5" borderId="17" xfId="0" applyNumberFormat="1" applyFont="1" applyFill="1" applyBorder="1" applyAlignment="1">
      <alignment horizontal="center" vertical="center"/>
    </xf>
    <xf numFmtId="49" fontId="63" fillId="5" borderId="10" xfId="0" applyNumberFormat="1" applyFont="1" applyFill="1" applyBorder="1" applyAlignment="1">
      <alignment horizontal="center" vertical="center"/>
    </xf>
    <xf numFmtId="49" fontId="63" fillId="4" borderId="17" xfId="0" applyNumberFormat="1" applyFont="1" applyFill="1" applyBorder="1" applyAlignment="1">
      <alignment horizontal="center" vertical="center"/>
    </xf>
    <xf numFmtId="49" fontId="63" fillId="4" borderId="10" xfId="0" applyNumberFormat="1" applyFont="1" applyFill="1" applyBorder="1" applyAlignment="1">
      <alignment horizontal="center" vertical="center"/>
    </xf>
    <xf numFmtId="3" fontId="62" fillId="0" borderId="0" xfId="0" applyNumberFormat="1" applyFont="1" applyFill="1" applyBorder="1" applyAlignment="1">
      <alignment horizontal="center" vertical="center"/>
    </xf>
    <xf numFmtId="49" fontId="63" fillId="37" borderId="17" xfId="0" applyNumberFormat="1" applyFont="1" applyFill="1" applyBorder="1" applyAlignment="1">
      <alignment horizontal="center" vertical="center"/>
    </xf>
    <xf numFmtId="49" fontId="63" fillId="37" borderId="10" xfId="0" applyNumberFormat="1" applyFont="1" applyFill="1" applyBorder="1" applyAlignment="1">
      <alignment horizontal="center" vertical="center"/>
    </xf>
    <xf numFmtId="3" fontId="62" fillId="36" borderId="17" xfId="0" applyNumberFormat="1" applyFont="1" applyFill="1" applyBorder="1" applyAlignment="1">
      <alignment horizontal="center" vertical="center"/>
    </xf>
    <xf numFmtId="3" fontId="62" fillId="36" borderId="18" xfId="0" applyNumberFormat="1" applyFont="1" applyFill="1" applyBorder="1" applyAlignment="1">
      <alignment horizontal="center" vertical="center"/>
    </xf>
    <xf numFmtId="3" fontId="62" fillId="36" borderId="10" xfId="0" applyNumberFormat="1" applyFont="1" applyFill="1" applyBorder="1" applyAlignment="1">
      <alignment horizontal="center" vertical="center"/>
    </xf>
    <xf numFmtId="14" fontId="63" fillId="0" borderId="0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6" fontId="60" fillId="0" borderId="0" xfId="0" applyNumberFormat="1" applyFont="1" applyBorder="1" applyAlignment="1">
      <alignment horizontal="center" vertical="center"/>
    </xf>
    <xf numFmtId="9" fontId="60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9" fontId="58" fillId="0" borderId="0" xfId="0" applyNumberFormat="1" applyFont="1" applyBorder="1" applyAlignment="1">
      <alignment horizontal="center" vertical="center"/>
    </xf>
    <xf numFmtId="6" fontId="58" fillId="0" borderId="0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4" fontId="63" fillId="36" borderId="17" xfId="0" applyNumberFormat="1" applyFont="1" applyFill="1" applyBorder="1" applyAlignment="1">
      <alignment horizontal="center" vertical="center"/>
    </xf>
    <xf numFmtId="14" fontId="63" fillId="36" borderId="10" xfId="0" applyNumberFormat="1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 wrapText="1"/>
    </xf>
    <xf numFmtId="0" fontId="12" fillId="37" borderId="20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horizontal="center" vertical="center"/>
    </xf>
    <xf numFmtId="189" fontId="32" fillId="4" borderId="17" xfId="0" applyNumberFormat="1" applyFont="1" applyFill="1" applyBorder="1" applyAlignment="1">
      <alignment horizontal="center" vertical="center"/>
    </xf>
    <xf numFmtId="189" fontId="32" fillId="4" borderId="10" xfId="0" applyNumberFormat="1" applyFont="1" applyFill="1" applyBorder="1" applyAlignment="1">
      <alignment horizontal="center" vertical="center"/>
    </xf>
    <xf numFmtId="0" fontId="24" fillId="37" borderId="19" xfId="0" applyFont="1" applyFill="1" applyBorder="1" applyAlignment="1">
      <alignment horizontal="center" vertical="center" wrapText="1"/>
    </xf>
    <xf numFmtId="0" fontId="24" fillId="37" borderId="20" xfId="0" applyFont="1" applyFill="1" applyBorder="1" applyAlignment="1">
      <alignment horizontal="center" vertical="center" wrapText="1"/>
    </xf>
    <xf numFmtId="0" fontId="24" fillId="37" borderId="13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>
      <font>
        <color indexed="19"/>
      </font>
    </dxf>
    <dxf>
      <font>
        <color indexed="14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45</xdr:row>
      <xdr:rowOff>190500</xdr:rowOff>
    </xdr:from>
    <xdr:to>
      <xdr:col>0</xdr:col>
      <xdr:colOff>952500</xdr:colOff>
      <xdr:row>45</xdr:row>
      <xdr:rowOff>533400</xdr:rowOff>
    </xdr:to>
    <xdr:sp>
      <xdr:nvSpPr>
        <xdr:cNvPr id="1" name="Rectangle 257"/>
        <xdr:cNvSpPr>
          <a:spLocks/>
        </xdr:cNvSpPr>
      </xdr:nvSpPr>
      <xdr:spPr>
        <a:xfrm>
          <a:off x="457200" y="116166900"/>
          <a:ext cx="495300" cy="3429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46</xdr:row>
      <xdr:rowOff>228600</xdr:rowOff>
    </xdr:from>
    <xdr:to>
      <xdr:col>0</xdr:col>
      <xdr:colOff>952500</xdr:colOff>
      <xdr:row>46</xdr:row>
      <xdr:rowOff>495300</xdr:rowOff>
    </xdr:to>
    <xdr:sp>
      <xdr:nvSpPr>
        <xdr:cNvPr id="2" name="Rectangle 268"/>
        <xdr:cNvSpPr>
          <a:spLocks/>
        </xdr:cNvSpPr>
      </xdr:nvSpPr>
      <xdr:spPr>
        <a:xfrm>
          <a:off x="457200" y="116776500"/>
          <a:ext cx="4953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381000</xdr:colOff>
      <xdr:row>279</xdr:row>
      <xdr:rowOff>152400</xdr:rowOff>
    </xdr:from>
    <xdr:to>
      <xdr:col>11</xdr:col>
      <xdr:colOff>647700</xdr:colOff>
      <xdr:row>279</xdr:row>
      <xdr:rowOff>190500</xdr:rowOff>
    </xdr:to>
    <xdr:pic>
      <xdr:nvPicPr>
        <xdr:cNvPr id="3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99425" y="201444225"/>
          <a:ext cx="2667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457200</xdr:colOff>
      <xdr:row>266</xdr:row>
      <xdr:rowOff>266700</xdr:rowOff>
    </xdr:from>
    <xdr:to>
      <xdr:col>5</xdr:col>
      <xdr:colOff>952500</xdr:colOff>
      <xdr:row>267</xdr:row>
      <xdr:rowOff>133350</xdr:rowOff>
    </xdr:to>
    <xdr:sp>
      <xdr:nvSpPr>
        <xdr:cNvPr id="4" name="Rectangle 279"/>
        <xdr:cNvSpPr>
          <a:spLocks/>
        </xdr:cNvSpPr>
      </xdr:nvSpPr>
      <xdr:spPr>
        <a:xfrm>
          <a:off x="13058775" y="196357875"/>
          <a:ext cx="495300" cy="2667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271</xdr:row>
      <xdr:rowOff>38100</xdr:rowOff>
    </xdr:from>
    <xdr:to>
      <xdr:col>5</xdr:col>
      <xdr:colOff>952500</xdr:colOff>
      <xdr:row>271</xdr:row>
      <xdr:rowOff>304800</xdr:rowOff>
    </xdr:to>
    <xdr:sp>
      <xdr:nvSpPr>
        <xdr:cNvPr id="5" name="Rectangle 280"/>
        <xdr:cNvSpPr>
          <a:spLocks/>
        </xdr:cNvSpPr>
      </xdr:nvSpPr>
      <xdr:spPr>
        <a:xfrm>
          <a:off x="13058775" y="198129525"/>
          <a:ext cx="4953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48</xdr:row>
      <xdr:rowOff>114300</xdr:rowOff>
    </xdr:from>
    <xdr:to>
      <xdr:col>0</xdr:col>
      <xdr:colOff>952500</xdr:colOff>
      <xdr:row>48</xdr:row>
      <xdr:rowOff>381000</xdr:rowOff>
    </xdr:to>
    <xdr:sp>
      <xdr:nvSpPr>
        <xdr:cNvPr id="6" name="Rectangle 281"/>
        <xdr:cNvSpPr>
          <a:spLocks/>
        </xdr:cNvSpPr>
      </xdr:nvSpPr>
      <xdr:spPr>
        <a:xfrm>
          <a:off x="457200" y="117805200"/>
          <a:ext cx="495300" cy="2667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47</xdr:row>
      <xdr:rowOff>152400</xdr:rowOff>
    </xdr:from>
    <xdr:to>
      <xdr:col>0</xdr:col>
      <xdr:colOff>952500</xdr:colOff>
      <xdr:row>47</xdr:row>
      <xdr:rowOff>419100</xdr:rowOff>
    </xdr:to>
    <xdr:sp>
      <xdr:nvSpPr>
        <xdr:cNvPr id="7" name="Rectangle 288"/>
        <xdr:cNvSpPr>
          <a:spLocks/>
        </xdr:cNvSpPr>
      </xdr:nvSpPr>
      <xdr:spPr>
        <a:xfrm>
          <a:off x="457200" y="117271800"/>
          <a:ext cx="495300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275</xdr:row>
      <xdr:rowOff>114300</xdr:rowOff>
    </xdr:from>
    <xdr:to>
      <xdr:col>5</xdr:col>
      <xdr:colOff>952500</xdr:colOff>
      <xdr:row>275</xdr:row>
      <xdr:rowOff>381000</xdr:rowOff>
    </xdr:to>
    <xdr:sp>
      <xdr:nvSpPr>
        <xdr:cNvPr id="8" name="Rectangle 289"/>
        <xdr:cNvSpPr>
          <a:spLocks/>
        </xdr:cNvSpPr>
      </xdr:nvSpPr>
      <xdr:spPr>
        <a:xfrm>
          <a:off x="13058775" y="199805925"/>
          <a:ext cx="495300" cy="2667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281"/>
  <sheetViews>
    <sheetView showGridLines="0" tabSelected="1" view="pageBreakPreview" zoomScale="25" zoomScaleNormal="25" zoomScaleSheetLayoutView="2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2.75"/>
  <cols>
    <col min="1" max="1" width="21.00390625" style="2" customWidth="1"/>
    <col min="2" max="2" width="103.7109375" style="6" customWidth="1"/>
    <col min="3" max="3" width="29.28125" style="2" customWidth="1"/>
    <col min="4" max="4" width="35.00390625" style="2" customWidth="1"/>
    <col min="5" max="5" width="33.28125" style="2" hidden="1" customWidth="1"/>
    <col min="6" max="6" width="40.140625" style="2" customWidth="1"/>
    <col min="7" max="7" width="55.421875" style="2" customWidth="1"/>
    <col min="8" max="8" width="39.7109375" style="2" customWidth="1"/>
    <col min="9" max="9" width="46.421875" style="2" bestFit="1" customWidth="1"/>
    <col min="10" max="10" width="59.00390625" style="2" customWidth="1"/>
    <col min="11" max="11" width="67.00390625" style="2" customWidth="1"/>
    <col min="12" max="12" width="55.7109375" style="2" customWidth="1"/>
    <col min="13" max="13" width="54.8515625" style="2" customWidth="1"/>
    <col min="14" max="14" width="25.7109375" style="2" customWidth="1"/>
    <col min="15" max="15" width="39.57421875" style="2" customWidth="1"/>
    <col min="16" max="16" width="51.140625" style="2" customWidth="1"/>
    <col min="17" max="17" width="53.8515625" style="5" customWidth="1"/>
    <col min="18" max="19" width="42.28125" style="2" customWidth="1"/>
    <col min="20" max="20" width="40.140625" style="2" customWidth="1"/>
    <col min="21" max="21" width="32.7109375" style="2" customWidth="1"/>
    <col min="22" max="22" width="46.7109375" style="122" customWidth="1"/>
    <col min="23" max="23" width="27.140625" style="133" customWidth="1"/>
    <col min="24" max="24" width="55.57421875" style="134" bestFit="1" customWidth="1"/>
    <col min="25" max="25" width="27.57421875" style="135" customWidth="1"/>
    <col min="26" max="26" width="29.28125" style="135" bestFit="1" customWidth="1"/>
    <col min="27" max="27" width="9.140625" style="134" customWidth="1"/>
    <col min="28" max="28" width="25.28125" style="135" customWidth="1"/>
    <col min="29" max="29" width="17.7109375" style="134" customWidth="1"/>
    <col min="30" max="30" width="57.28125" style="134" bestFit="1" customWidth="1"/>
    <col min="31" max="31" width="21.8515625" style="134" bestFit="1" customWidth="1"/>
    <col min="32" max="32" width="17.7109375" style="134" customWidth="1"/>
    <col min="33" max="33" width="26.421875" style="134" bestFit="1" customWidth="1"/>
    <col min="34" max="34" width="17.7109375" style="134" customWidth="1"/>
    <col min="35" max="186" width="9.140625" style="134" customWidth="1"/>
    <col min="187" max="16384" width="9.140625" style="2" customWidth="1"/>
  </cols>
  <sheetData>
    <row r="1" spans="1:21" ht="86.25" customHeight="1" thickBot="1" thickTop="1">
      <c r="A1" s="239" t="s">
        <v>23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47"/>
    </row>
    <row r="2" spans="1:17" ht="9" customHeight="1" thickTop="1">
      <c r="A2" s="3"/>
      <c r="B2" s="12"/>
      <c r="C2" s="3">
        <v>96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24" ht="149.25" customHeight="1">
      <c r="A3" s="177" t="s">
        <v>4</v>
      </c>
      <c r="B3" s="177" t="s">
        <v>10</v>
      </c>
      <c r="C3" s="177" t="s">
        <v>19</v>
      </c>
      <c r="D3" s="177" t="s">
        <v>2</v>
      </c>
      <c r="E3" s="177" t="s">
        <v>5</v>
      </c>
      <c r="F3" s="177" t="s">
        <v>17</v>
      </c>
      <c r="G3" s="177" t="s">
        <v>18</v>
      </c>
      <c r="H3" s="177" t="s">
        <v>22</v>
      </c>
      <c r="I3" s="177" t="s">
        <v>32</v>
      </c>
      <c r="J3" s="177" t="s">
        <v>31</v>
      </c>
      <c r="K3" s="177" t="s">
        <v>6</v>
      </c>
      <c r="L3" s="177" t="s">
        <v>7</v>
      </c>
      <c r="M3" s="177" t="s">
        <v>33</v>
      </c>
      <c r="N3" s="177" t="s">
        <v>14</v>
      </c>
      <c r="O3" s="177" t="s">
        <v>13</v>
      </c>
      <c r="P3" s="177" t="s">
        <v>1</v>
      </c>
      <c r="Q3" s="177" t="s">
        <v>8</v>
      </c>
      <c r="R3" s="177" t="s">
        <v>419</v>
      </c>
      <c r="S3" s="177" t="s">
        <v>424</v>
      </c>
      <c r="T3" s="177" t="s">
        <v>9</v>
      </c>
      <c r="U3" s="177" t="s">
        <v>36</v>
      </c>
      <c r="V3" s="123"/>
      <c r="W3" s="135"/>
      <c r="X3" s="135"/>
    </row>
    <row r="4" spans="1:186" s="170" customFormat="1" ht="219.75" customHeight="1">
      <c r="A4" s="69">
        <v>1</v>
      </c>
      <c r="B4" s="179" t="s">
        <v>256</v>
      </c>
      <c r="C4" s="70">
        <v>3</v>
      </c>
      <c r="D4" s="70" t="s">
        <v>11</v>
      </c>
      <c r="E4" s="180">
        <v>196</v>
      </c>
      <c r="F4" s="70"/>
      <c r="G4" s="70"/>
      <c r="H4" s="70">
        <v>194</v>
      </c>
      <c r="I4" s="180">
        <f>E4-(F4+H4)</f>
        <v>2</v>
      </c>
      <c r="J4" s="181"/>
      <c r="K4" s="181">
        <v>2</v>
      </c>
      <c r="L4" s="70">
        <v>143.1</v>
      </c>
      <c r="M4" s="180" t="s">
        <v>326</v>
      </c>
      <c r="N4" s="70" t="s">
        <v>15</v>
      </c>
      <c r="O4" s="70" t="s">
        <v>327</v>
      </c>
      <c r="P4" s="69" t="s">
        <v>304</v>
      </c>
      <c r="Q4" s="184" t="s">
        <v>16</v>
      </c>
      <c r="R4" s="185">
        <v>0</v>
      </c>
      <c r="S4" s="185">
        <v>0</v>
      </c>
      <c r="T4" s="186">
        <f>K4-S4</f>
        <v>2</v>
      </c>
      <c r="U4" s="187">
        <v>1</v>
      </c>
      <c r="V4" s="157">
        <f>+IF(S4-R4&gt;0,"+"&amp;W4,"")</f>
      </c>
      <c r="W4" s="158">
        <f>+S4-R4</f>
        <v>0</v>
      </c>
      <c r="X4" s="167">
        <v>6</v>
      </c>
      <c r="Y4" s="167"/>
      <c r="Z4" s="168"/>
      <c r="AA4" s="169"/>
      <c r="AB4" s="168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R4" s="169"/>
      <c r="ES4" s="169"/>
      <c r="ET4" s="169"/>
      <c r="EU4" s="169"/>
      <c r="EV4" s="169"/>
      <c r="EW4" s="169"/>
      <c r="EX4" s="169"/>
      <c r="EY4" s="169"/>
      <c r="EZ4" s="169"/>
      <c r="FA4" s="169"/>
      <c r="FB4" s="169"/>
      <c r="FC4" s="169"/>
      <c r="FD4" s="169"/>
      <c r="FE4" s="169"/>
      <c r="FF4" s="169"/>
      <c r="FG4" s="169"/>
      <c r="FH4" s="169"/>
      <c r="FI4" s="169"/>
      <c r="FJ4" s="169"/>
      <c r="FK4" s="169"/>
      <c r="FL4" s="169"/>
      <c r="FM4" s="169"/>
      <c r="FN4" s="169"/>
      <c r="FO4" s="169"/>
      <c r="FP4" s="169"/>
      <c r="FQ4" s="169"/>
      <c r="FR4" s="169"/>
      <c r="FS4" s="169"/>
      <c r="FT4" s="169"/>
      <c r="FU4" s="169"/>
      <c r="FV4" s="169"/>
      <c r="FW4" s="169"/>
      <c r="FX4" s="169"/>
      <c r="FY4" s="169"/>
      <c r="FZ4" s="169"/>
      <c r="GA4" s="169"/>
      <c r="GB4" s="169"/>
      <c r="GC4" s="169"/>
      <c r="GD4" s="169"/>
    </row>
    <row r="5" spans="1:186" s="34" customFormat="1" ht="219.75" customHeight="1">
      <c r="A5" s="69">
        <f aca="true" t="shared" si="0" ref="A5:A10">A4+1</f>
        <v>2</v>
      </c>
      <c r="B5" s="182" t="s">
        <v>200</v>
      </c>
      <c r="C5" s="70">
        <v>8</v>
      </c>
      <c r="D5" s="70" t="s">
        <v>12</v>
      </c>
      <c r="E5" s="180">
        <v>160</v>
      </c>
      <c r="F5" s="70"/>
      <c r="G5" s="70"/>
      <c r="H5" s="70">
        <v>156</v>
      </c>
      <c r="I5" s="180">
        <f>E5-(F5+H5)</f>
        <v>4</v>
      </c>
      <c r="J5" s="181"/>
      <c r="K5" s="181">
        <v>4</v>
      </c>
      <c r="L5" s="70">
        <v>117.71</v>
      </c>
      <c r="M5" s="180" t="s">
        <v>349</v>
      </c>
      <c r="N5" s="70">
        <v>180</v>
      </c>
      <c r="O5" s="70" t="s">
        <v>350</v>
      </c>
      <c r="P5" s="69" t="s">
        <v>304</v>
      </c>
      <c r="Q5" s="184" t="s">
        <v>16</v>
      </c>
      <c r="R5" s="185">
        <v>2</v>
      </c>
      <c r="S5" s="185">
        <v>2</v>
      </c>
      <c r="T5" s="186">
        <f>K5-S5</f>
        <v>2</v>
      </c>
      <c r="U5" s="187">
        <v>0.98</v>
      </c>
      <c r="V5" s="157">
        <f aca="true" t="shared" si="1" ref="V5:V21">+IF(S5-R5&gt;0,"+"&amp;W5,"")</f>
      </c>
      <c r="W5" s="158">
        <f>+S5-R5</f>
        <v>0</v>
      </c>
      <c r="X5" s="136">
        <v>2</v>
      </c>
      <c r="Y5" s="136"/>
      <c r="Z5" s="137"/>
      <c r="AA5" s="138"/>
      <c r="AB5" s="137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  <c r="CQ5" s="138"/>
      <c r="CR5" s="138"/>
      <c r="CS5" s="138"/>
      <c r="CT5" s="138"/>
      <c r="CU5" s="138"/>
      <c r="CV5" s="138"/>
      <c r="CW5" s="138"/>
      <c r="CX5" s="138"/>
      <c r="CY5" s="138"/>
      <c r="CZ5" s="138"/>
      <c r="DA5" s="138"/>
      <c r="DB5" s="138"/>
      <c r="DC5" s="138"/>
      <c r="DD5" s="138"/>
      <c r="DE5" s="138"/>
      <c r="DF5" s="138"/>
      <c r="DG5" s="138"/>
      <c r="DH5" s="138"/>
      <c r="DI5" s="138"/>
      <c r="DJ5" s="138"/>
      <c r="DK5" s="138"/>
      <c r="DL5" s="138"/>
      <c r="DM5" s="138"/>
      <c r="DN5" s="138"/>
      <c r="DO5" s="138"/>
      <c r="DP5" s="138"/>
      <c r="DQ5" s="138"/>
      <c r="DR5" s="138"/>
      <c r="DS5" s="138"/>
      <c r="DT5" s="138"/>
      <c r="DU5" s="138"/>
      <c r="DV5" s="138"/>
      <c r="DW5" s="138"/>
      <c r="DX5" s="138"/>
      <c r="DY5" s="138"/>
      <c r="DZ5" s="138"/>
      <c r="EA5" s="138"/>
      <c r="EB5" s="138"/>
      <c r="EC5" s="138"/>
      <c r="ED5" s="138"/>
      <c r="EE5" s="138"/>
      <c r="EF5" s="138"/>
      <c r="EG5" s="138"/>
      <c r="EH5" s="138"/>
      <c r="EI5" s="138"/>
      <c r="EJ5" s="138"/>
      <c r="EK5" s="138"/>
      <c r="EL5" s="138"/>
      <c r="EM5" s="138"/>
      <c r="EN5" s="138"/>
      <c r="EO5" s="138"/>
      <c r="EP5" s="138"/>
      <c r="EQ5" s="138"/>
      <c r="ER5" s="138"/>
      <c r="ES5" s="138"/>
      <c r="ET5" s="138"/>
      <c r="EU5" s="138"/>
      <c r="EV5" s="138"/>
      <c r="EW5" s="138"/>
      <c r="EX5" s="138"/>
      <c r="EY5" s="138"/>
      <c r="EZ5" s="138"/>
      <c r="FA5" s="138"/>
      <c r="FB5" s="138"/>
      <c r="FC5" s="138"/>
      <c r="FD5" s="138"/>
      <c r="FE5" s="138"/>
      <c r="FF5" s="138"/>
      <c r="FG5" s="138"/>
      <c r="FH5" s="138"/>
      <c r="FI5" s="138"/>
      <c r="FJ5" s="138"/>
      <c r="FK5" s="138"/>
      <c r="FL5" s="138"/>
      <c r="FM5" s="138"/>
      <c r="FN5" s="138"/>
      <c r="FO5" s="138"/>
      <c r="FP5" s="138"/>
      <c r="FQ5" s="138"/>
      <c r="FR5" s="138"/>
      <c r="FS5" s="138"/>
      <c r="FT5" s="138"/>
      <c r="FU5" s="138"/>
      <c r="FV5" s="138"/>
      <c r="FW5" s="138"/>
      <c r="FX5" s="138"/>
      <c r="FY5" s="138"/>
      <c r="FZ5" s="138"/>
      <c r="GA5" s="138"/>
      <c r="GB5" s="138"/>
      <c r="GC5" s="138"/>
      <c r="GD5" s="138"/>
    </row>
    <row r="6" spans="1:186" s="34" customFormat="1" ht="219.75" customHeight="1">
      <c r="A6" s="69">
        <f t="shared" si="0"/>
        <v>3</v>
      </c>
      <c r="B6" s="179" t="s">
        <v>239</v>
      </c>
      <c r="C6" s="70">
        <v>7</v>
      </c>
      <c r="D6" s="70" t="s">
        <v>11</v>
      </c>
      <c r="E6" s="180">
        <v>320</v>
      </c>
      <c r="F6" s="70"/>
      <c r="G6" s="70"/>
      <c r="H6" s="70">
        <v>309</v>
      </c>
      <c r="I6" s="180">
        <f aca="true" t="shared" si="2" ref="I6:I11">E6-(F6+H6)</f>
        <v>11</v>
      </c>
      <c r="J6" s="183"/>
      <c r="K6" s="183">
        <v>11</v>
      </c>
      <c r="L6" s="70">
        <v>120.12</v>
      </c>
      <c r="M6" s="180" t="s">
        <v>313</v>
      </c>
      <c r="N6" s="70" t="s">
        <v>15</v>
      </c>
      <c r="O6" s="70" t="s">
        <v>314</v>
      </c>
      <c r="P6" s="69" t="s">
        <v>304</v>
      </c>
      <c r="Q6" s="184" t="s">
        <v>16</v>
      </c>
      <c r="R6" s="185">
        <v>10</v>
      </c>
      <c r="S6" s="185">
        <v>10</v>
      </c>
      <c r="T6" s="186">
        <f>K6-S6</f>
        <v>1</v>
      </c>
      <c r="U6" s="187">
        <v>0.54</v>
      </c>
      <c r="V6" s="157">
        <f t="shared" si="1"/>
      </c>
      <c r="W6" s="158">
        <f>+S6-R6</f>
        <v>0</v>
      </c>
      <c r="X6" s="136">
        <v>6</v>
      </c>
      <c r="Y6" s="136"/>
      <c r="Z6" s="137"/>
      <c r="AA6" s="138"/>
      <c r="AB6" s="137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</row>
    <row r="7" spans="1:28" s="170" customFormat="1" ht="216" customHeight="1">
      <c r="A7" s="69">
        <f t="shared" si="0"/>
        <v>4</v>
      </c>
      <c r="B7" s="179" t="s">
        <v>226</v>
      </c>
      <c r="C7" s="70">
        <v>5</v>
      </c>
      <c r="D7" s="70" t="s">
        <v>11</v>
      </c>
      <c r="E7" s="180">
        <v>484</v>
      </c>
      <c r="F7" s="70"/>
      <c r="G7" s="70"/>
      <c r="H7" s="70">
        <v>292</v>
      </c>
      <c r="I7" s="180">
        <f t="shared" si="2"/>
        <v>192</v>
      </c>
      <c r="J7" s="183"/>
      <c r="K7" s="183">
        <v>192</v>
      </c>
      <c r="L7" s="70">
        <v>64.71</v>
      </c>
      <c r="M7" s="180" t="s">
        <v>365</v>
      </c>
      <c r="N7" s="70">
        <v>180</v>
      </c>
      <c r="O7" s="70" t="s">
        <v>366</v>
      </c>
      <c r="P7" s="69" t="s">
        <v>304</v>
      </c>
      <c r="Q7" s="184" t="s">
        <v>16</v>
      </c>
      <c r="R7" s="69">
        <v>38</v>
      </c>
      <c r="S7" s="69">
        <v>42</v>
      </c>
      <c r="T7" s="186">
        <f>K7-S7</f>
        <v>150</v>
      </c>
      <c r="U7" s="187">
        <v>0.7</v>
      </c>
      <c r="V7" s="173" t="str">
        <f t="shared" si="1"/>
        <v>+4</v>
      </c>
      <c r="W7" s="163">
        <f>+S7-R7</f>
        <v>4</v>
      </c>
      <c r="X7" s="171">
        <v>7</v>
      </c>
      <c r="Y7" s="171"/>
      <c r="Z7" s="172"/>
      <c r="AB7" s="172"/>
    </row>
    <row r="8" spans="1:186" s="34" customFormat="1" ht="219.75" customHeight="1">
      <c r="A8" s="69">
        <f t="shared" si="0"/>
        <v>5</v>
      </c>
      <c r="B8" s="190" t="s">
        <v>25</v>
      </c>
      <c r="C8" s="70">
        <v>4</v>
      </c>
      <c r="D8" s="70" t="s">
        <v>12</v>
      </c>
      <c r="E8" s="180">
        <v>4430</v>
      </c>
      <c r="F8" s="180">
        <v>1787</v>
      </c>
      <c r="G8" s="191" t="s">
        <v>194</v>
      </c>
      <c r="H8" s="180">
        <v>2621</v>
      </c>
      <c r="I8" s="180">
        <f t="shared" si="2"/>
        <v>22</v>
      </c>
      <c r="J8" s="181"/>
      <c r="K8" s="181">
        <f>19+3</f>
        <v>22</v>
      </c>
      <c r="L8" s="70" t="s">
        <v>319</v>
      </c>
      <c r="M8" s="70" t="s">
        <v>320</v>
      </c>
      <c r="N8" s="70" t="s">
        <v>192</v>
      </c>
      <c r="O8" s="70" t="s">
        <v>321</v>
      </c>
      <c r="P8" s="69" t="s">
        <v>304</v>
      </c>
      <c r="Q8" s="184" t="s">
        <v>16</v>
      </c>
      <c r="R8" s="185">
        <v>9</v>
      </c>
      <c r="S8" s="185">
        <v>9</v>
      </c>
      <c r="T8" s="186">
        <f aca="true" t="shared" si="3" ref="T8:T17">K8-S8</f>
        <v>13</v>
      </c>
      <c r="U8" s="187">
        <v>1</v>
      </c>
      <c r="V8" s="126">
        <f t="shared" si="1"/>
      </c>
      <c r="W8" s="155">
        <f aca="true" t="shared" si="4" ref="W8:W23">+S8-R8</f>
        <v>0</v>
      </c>
      <c r="X8" s="136">
        <v>5</v>
      </c>
      <c r="Y8" s="136"/>
      <c r="Z8" s="137"/>
      <c r="AA8" s="138"/>
      <c r="AB8" s="137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</row>
    <row r="9" spans="1:186" s="34" customFormat="1" ht="219.75" customHeight="1">
      <c r="A9" s="69">
        <f t="shared" si="0"/>
        <v>6</v>
      </c>
      <c r="B9" s="69" t="s">
        <v>215</v>
      </c>
      <c r="C9" s="70">
        <v>2</v>
      </c>
      <c r="D9" s="70" t="s">
        <v>12</v>
      </c>
      <c r="E9" s="180">
        <v>9224</v>
      </c>
      <c r="F9" s="180">
        <v>6957</v>
      </c>
      <c r="G9" s="70" t="s">
        <v>263</v>
      </c>
      <c r="H9" s="180">
        <v>1764</v>
      </c>
      <c r="I9" s="180">
        <f t="shared" si="2"/>
        <v>503</v>
      </c>
      <c r="J9" s="186"/>
      <c r="K9" s="186">
        <f>438+65</f>
        <v>503</v>
      </c>
      <c r="L9" s="70" t="s">
        <v>109</v>
      </c>
      <c r="M9" s="70" t="s">
        <v>311</v>
      </c>
      <c r="N9" s="70">
        <v>120</v>
      </c>
      <c r="O9" s="70" t="s">
        <v>312</v>
      </c>
      <c r="P9" s="69" t="s">
        <v>304</v>
      </c>
      <c r="Q9" s="184" t="s">
        <v>16</v>
      </c>
      <c r="R9" s="185">
        <v>117</v>
      </c>
      <c r="S9" s="185">
        <v>118</v>
      </c>
      <c r="T9" s="186">
        <f t="shared" si="3"/>
        <v>385</v>
      </c>
      <c r="U9" s="187">
        <v>0.85</v>
      </c>
      <c r="V9" s="157" t="str">
        <f t="shared" si="1"/>
        <v>+1</v>
      </c>
      <c r="W9" s="154">
        <f t="shared" si="4"/>
        <v>1</v>
      </c>
      <c r="X9" s="136">
        <v>6</v>
      </c>
      <c r="Y9" s="136"/>
      <c r="Z9" s="137"/>
      <c r="AA9" s="138"/>
      <c r="AB9" s="137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</row>
    <row r="10" spans="1:186" s="34" customFormat="1" ht="219.75" customHeight="1">
      <c r="A10" s="69">
        <f t="shared" si="0"/>
        <v>7</v>
      </c>
      <c r="B10" s="69" t="s">
        <v>258</v>
      </c>
      <c r="C10" s="70">
        <v>8</v>
      </c>
      <c r="D10" s="70" t="s">
        <v>12</v>
      </c>
      <c r="E10" s="180">
        <v>128</v>
      </c>
      <c r="F10" s="180"/>
      <c r="G10" s="70"/>
      <c r="H10" s="180">
        <v>127</v>
      </c>
      <c r="I10" s="180">
        <f t="shared" si="2"/>
        <v>1</v>
      </c>
      <c r="J10" s="186"/>
      <c r="K10" s="186">
        <v>1</v>
      </c>
      <c r="L10" s="70">
        <v>116.05</v>
      </c>
      <c r="M10" s="180">
        <v>107235</v>
      </c>
      <c r="N10" s="70">
        <v>120</v>
      </c>
      <c r="O10" s="70">
        <v>760</v>
      </c>
      <c r="P10" s="69" t="s">
        <v>304</v>
      </c>
      <c r="Q10" s="184" t="s">
        <v>16</v>
      </c>
      <c r="R10" s="185">
        <v>0</v>
      </c>
      <c r="S10" s="185">
        <v>0</v>
      </c>
      <c r="T10" s="186">
        <f t="shared" si="3"/>
        <v>1</v>
      </c>
      <c r="U10" s="187">
        <v>1</v>
      </c>
      <c r="V10" s="157">
        <f t="shared" si="1"/>
      </c>
      <c r="W10" s="154">
        <f t="shared" si="4"/>
        <v>0</v>
      </c>
      <c r="X10" s="136">
        <v>6</v>
      </c>
      <c r="Y10" s="136"/>
      <c r="Z10" s="137"/>
      <c r="AA10" s="138"/>
      <c r="AB10" s="137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</row>
    <row r="11" spans="1:186" s="34" customFormat="1" ht="219.75" customHeight="1">
      <c r="A11" s="69">
        <f aca="true" t="shared" si="5" ref="A11:A17">A10+1</f>
        <v>8</v>
      </c>
      <c r="B11" s="179" t="s">
        <v>259</v>
      </c>
      <c r="C11" s="70">
        <v>8</v>
      </c>
      <c r="D11" s="70" t="s">
        <v>12</v>
      </c>
      <c r="E11" s="180">
        <v>176</v>
      </c>
      <c r="F11" s="70"/>
      <c r="G11" s="70"/>
      <c r="H11" s="70">
        <v>174</v>
      </c>
      <c r="I11" s="180">
        <f t="shared" si="2"/>
        <v>2</v>
      </c>
      <c r="J11" s="181"/>
      <c r="K11" s="181">
        <v>2</v>
      </c>
      <c r="L11" s="70" t="s">
        <v>362</v>
      </c>
      <c r="M11" s="180" t="s">
        <v>363</v>
      </c>
      <c r="N11" s="191" t="s">
        <v>222</v>
      </c>
      <c r="O11" s="70" t="s">
        <v>364</v>
      </c>
      <c r="P11" s="69" t="s">
        <v>304</v>
      </c>
      <c r="Q11" s="184" t="s">
        <v>16</v>
      </c>
      <c r="R11" s="185">
        <v>1</v>
      </c>
      <c r="S11" s="185">
        <v>1</v>
      </c>
      <c r="T11" s="186">
        <f t="shared" si="3"/>
        <v>1</v>
      </c>
      <c r="U11" s="187">
        <v>1</v>
      </c>
      <c r="V11" s="157">
        <f t="shared" si="1"/>
      </c>
      <c r="W11" s="154">
        <f t="shared" si="4"/>
        <v>0</v>
      </c>
      <c r="X11" s="136">
        <v>6</v>
      </c>
      <c r="Y11" s="136"/>
      <c r="Z11" s="137"/>
      <c r="AA11" s="138"/>
      <c r="AB11" s="137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8"/>
      <c r="ES11" s="138"/>
      <c r="ET11" s="138"/>
      <c r="EU11" s="138"/>
      <c r="EV11" s="138"/>
      <c r="EW11" s="138"/>
      <c r="EX11" s="138"/>
      <c r="EY11" s="138"/>
      <c r="EZ11" s="138"/>
      <c r="FA11" s="138"/>
      <c r="FB11" s="138"/>
      <c r="FC11" s="138"/>
      <c r="FD11" s="138"/>
      <c r="FE11" s="138"/>
      <c r="FF11" s="138"/>
      <c r="FG11" s="138"/>
      <c r="FH11" s="138"/>
      <c r="FI11" s="138"/>
      <c r="FJ11" s="138"/>
      <c r="FK11" s="138"/>
      <c r="FL11" s="138"/>
      <c r="FM11" s="138"/>
      <c r="FN11" s="138"/>
      <c r="FO11" s="138"/>
      <c r="FP11" s="138"/>
      <c r="FQ11" s="138"/>
      <c r="FR11" s="138"/>
      <c r="FS11" s="138"/>
      <c r="FT11" s="138"/>
      <c r="FU11" s="138"/>
      <c r="FV11" s="138"/>
      <c r="FW11" s="138"/>
      <c r="FX11" s="138"/>
      <c r="FY11" s="138"/>
      <c r="FZ11" s="138"/>
      <c r="GA11" s="138"/>
      <c r="GB11" s="138"/>
      <c r="GC11" s="138"/>
      <c r="GD11" s="138"/>
    </row>
    <row r="12" spans="1:186" s="162" customFormat="1" ht="219.75" customHeight="1">
      <c r="A12" s="69">
        <f>A11+1</f>
        <v>9</v>
      </c>
      <c r="B12" s="182" t="s">
        <v>223</v>
      </c>
      <c r="C12" s="70">
        <v>8</v>
      </c>
      <c r="D12" s="70" t="s">
        <v>12</v>
      </c>
      <c r="E12" s="180">
        <v>144</v>
      </c>
      <c r="F12" s="70"/>
      <c r="G12" s="70"/>
      <c r="H12" s="70">
        <v>141</v>
      </c>
      <c r="I12" s="180">
        <f aca="true" t="shared" si="6" ref="I12:I21">E12-(F12+H12)</f>
        <v>3</v>
      </c>
      <c r="J12" s="181"/>
      <c r="K12" s="181">
        <v>3</v>
      </c>
      <c r="L12" s="70">
        <v>106.63</v>
      </c>
      <c r="M12" s="70" t="s">
        <v>360</v>
      </c>
      <c r="N12" s="191" t="s">
        <v>222</v>
      </c>
      <c r="O12" s="70" t="s">
        <v>361</v>
      </c>
      <c r="P12" s="69" t="s">
        <v>304</v>
      </c>
      <c r="Q12" s="184" t="s">
        <v>16</v>
      </c>
      <c r="R12" s="185">
        <v>1</v>
      </c>
      <c r="S12" s="185">
        <v>1</v>
      </c>
      <c r="T12" s="186">
        <f t="shared" si="3"/>
        <v>2</v>
      </c>
      <c r="U12" s="187">
        <v>0.98</v>
      </c>
      <c r="V12" s="157">
        <f t="shared" si="1"/>
      </c>
      <c r="W12" s="154">
        <f t="shared" si="4"/>
        <v>0</v>
      </c>
      <c r="X12" s="159">
        <v>2</v>
      </c>
      <c r="Y12" s="159"/>
      <c r="Z12" s="160"/>
      <c r="AA12" s="161"/>
      <c r="AB12" s="160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</row>
    <row r="13" spans="1:186" s="36" customFormat="1" ht="219.75" customHeight="1">
      <c r="A13" s="69">
        <f t="shared" si="5"/>
        <v>10</v>
      </c>
      <c r="B13" s="192" t="s">
        <v>198</v>
      </c>
      <c r="C13" s="70">
        <v>2</v>
      </c>
      <c r="D13" s="70" t="s">
        <v>12</v>
      </c>
      <c r="E13" s="180">
        <v>516</v>
      </c>
      <c r="F13" s="70">
        <v>63</v>
      </c>
      <c r="G13" s="70" t="s">
        <v>199</v>
      </c>
      <c r="H13" s="70">
        <v>445</v>
      </c>
      <c r="I13" s="180">
        <f t="shared" si="6"/>
        <v>8</v>
      </c>
      <c r="J13" s="181"/>
      <c r="K13" s="181">
        <v>8</v>
      </c>
      <c r="L13" s="70">
        <v>185.76</v>
      </c>
      <c r="M13" s="180" t="s">
        <v>309</v>
      </c>
      <c r="N13" s="70">
        <v>240</v>
      </c>
      <c r="O13" s="70" t="s">
        <v>310</v>
      </c>
      <c r="P13" s="69" t="s">
        <v>304</v>
      </c>
      <c r="Q13" s="184" t="s">
        <v>16</v>
      </c>
      <c r="R13" s="185">
        <v>0</v>
      </c>
      <c r="S13" s="185">
        <v>0</v>
      </c>
      <c r="T13" s="186">
        <f t="shared" si="3"/>
        <v>8</v>
      </c>
      <c r="U13" s="187">
        <v>1</v>
      </c>
      <c r="V13" s="126">
        <f t="shared" si="1"/>
      </c>
      <c r="W13" s="154">
        <f t="shared" si="4"/>
        <v>0</v>
      </c>
      <c r="X13" s="136">
        <v>5</v>
      </c>
      <c r="Y13" s="136"/>
      <c r="Z13" s="137"/>
      <c r="AA13" s="138"/>
      <c r="AB13" s="137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</row>
    <row r="14" spans="1:186" s="34" customFormat="1" ht="219.75" customHeight="1">
      <c r="A14" s="69">
        <f t="shared" si="5"/>
        <v>11</v>
      </c>
      <c r="B14" s="69" t="s">
        <v>211</v>
      </c>
      <c r="C14" s="70">
        <v>6</v>
      </c>
      <c r="D14" s="70" t="s">
        <v>11</v>
      </c>
      <c r="E14" s="180">
        <v>2729</v>
      </c>
      <c r="F14" s="70">
        <v>33</v>
      </c>
      <c r="G14" s="70" t="s">
        <v>318</v>
      </c>
      <c r="H14" s="180">
        <v>228</v>
      </c>
      <c r="I14" s="180">
        <f t="shared" si="6"/>
        <v>2468</v>
      </c>
      <c r="J14" s="186">
        <v>2305</v>
      </c>
      <c r="K14" s="181">
        <v>125</v>
      </c>
      <c r="L14" s="70" t="s">
        <v>374</v>
      </c>
      <c r="M14" s="180" t="s">
        <v>375</v>
      </c>
      <c r="N14" s="70" t="s">
        <v>15</v>
      </c>
      <c r="O14" s="70" t="s">
        <v>376</v>
      </c>
      <c r="P14" s="69" t="s">
        <v>304</v>
      </c>
      <c r="Q14" s="184" t="s">
        <v>16</v>
      </c>
      <c r="R14" s="185">
        <v>20</v>
      </c>
      <c r="S14" s="185">
        <v>21</v>
      </c>
      <c r="T14" s="186">
        <f t="shared" si="3"/>
        <v>104</v>
      </c>
      <c r="U14" s="187">
        <v>0.99</v>
      </c>
      <c r="V14" s="157" t="str">
        <f t="shared" si="1"/>
        <v>+1</v>
      </c>
      <c r="W14" s="154">
        <f t="shared" si="4"/>
        <v>1</v>
      </c>
      <c r="X14" s="136">
        <v>6</v>
      </c>
      <c r="Y14" s="136"/>
      <c r="Z14" s="137"/>
      <c r="AA14" s="138"/>
      <c r="AB14" s="137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</row>
    <row r="15" spans="1:186" s="36" customFormat="1" ht="219.75" customHeight="1">
      <c r="A15" s="69">
        <f t="shared" si="5"/>
        <v>12</v>
      </c>
      <c r="B15" s="193" t="s">
        <v>196</v>
      </c>
      <c r="C15" s="70">
        <v>6</v>
      </c>
      <c r="D15" s="70" t="s">
        <v>12</v>
      </c>
      <c r="E15" s="180">
        <v>1160</v>
      </c>
      <c r="F15" s="70">
        <v>336</v>
      </c>
      <c r="G15" s="70" t="s">
        <v>212</v>
      </c>
      <c r="H15" s="70">
        <v>790</v>
      </c>
      <c r="I15" s="180">
        <f t="shared" si="6"/>
        <v>34</v>
      </c>
      <c r="J15" s="181"/>
      <c r="K15" s="181">
        <v>30</v>
      </c>
      <c r="L15" s="70" t="s">
        <v>315</v>
      </c>
      <c r="M15" s="180" t="s">
        <v>316</v>
      </c>
      <c r="N15" s="70">
        <v>240</v>
      </c>
      <c r="O15" s="70" t="s">
        <v>317</v>
      </c>
      <c r="P15" s="69" t="s">
        <v>304</v>
      </c>
      <c r="Q15" s="184" t="s">
        <v>16</v>
      </c>
      <c r="R15" s="185">
        <v>17</v>
      </c>
      <c r="S15" s="185">
        <v>17</v>
      </c>
      <c r="T15" s="186">
        <f t="shared" si="3"/>
        <v>13</v>
      </c>
      <c r="U15" s="187">
        <v>1</v>
      </c>
      <c r="V15" s="125">
        <f t="shared" si="1"/>
      </c>
      <c r="W15" s="154">
        <f t="shared" si="4"/>
        <v>0</v>
      </c>
      <c r="X15" s="136">
        <v>4</v>
      </c>
      <c r="Y15" s="136"/>
      <c r="Z15" s="137"/>
      <c r="AA15" s="138"/>
      <c r="AB15" s="137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</row>
    <row r="16" spans="1:186" s="36" customFormat="1" ht="219.75" customHeight="1">
      <c r="A16" s="69">
        <f t="shared" si="5"/>
        <v>13</v>
      </c>
      <c r="B16" s="179" t="s">
        <v>255</v>
      </c>
      <c r="C16" s="70">
        <v>5</v>
      </c>
      <c r="D16" s="70" t="s">
        <v>12</v>
      </c>
      <c r="E16" s="180">
        <v>652</v>
      </c>
      <c r="F16" s="70"/>
      <c r="G16" s="70"/>
      <c r="H16" s="70">
        <v>636</v>
      </c>
      <c r="I16" s="180">
        <f t="shared" si="6"/>
        <v>16</v>
      </c>
      <c r="J16" s="181"/>
      <c r="K16" s="181">
        <v>16</v>
      </c>
      <c r="L16" s="70" t="s">
        <v>341</v>
      </c>
      <c r="M16" s="180" t="s">
        <v>342</v>
      </c>
      <c r="N16" s="70">
        <v>240</v>
      </c>
      <c r="O16" s="70" t="s">
        <v>343</v>
      </c>
      <c r="P16" s="69" t="s">
        <v>304</v>
      </c>
      <c r="Q16" s="184" t="s">
        <v>16</v>
      </c>
      <c r="R16" s="185">
        <v>14</v>
      </c>
      <c r="S16" s="185">
        <v>14</v>
      </c>
      <c r="T16" s="186">
        <f t="shared" si="3"/>
        <v>2</v>
      </c>
      <c r="U16" s="187">
        <v>1</v>
      </c>
      <c r="V16" s="126">
        <f t="shared" si="1"/>
      </c>
      <c r="W16" s="154">
        <f t="shared" si="4"/>
        <v>0</v>
      </c>
      <c r="X16" s="136">
        <v>7</v>
      </c>
      <c r="Y16" s="136"/>
      <c r="Z16" s="137"/>
      <c r="AA16" s="138"/>
      <c r="AB16" s="137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</row>
    <row r="17" spans="1:186" s="36" customFormat="1" ht="219.75" customHeight="1">
      <c r="A17" s="69">
        <f t="shared" si="5"/>
        <v>14</v>
      </c>
      <c r="B17" s="179" t="s">
        <v>254</v>
      </c>
      <c r="C17" s="70">
        <v>5</v>
      </c>
      <c r="D17" s="70" t="s">
        <v>12</v>
      </c>
      <c r="E17" s="180">
        <v>256</v>
      </c>
      <c r="F17" s="70"/>
      <c r="G17" s="70"/>
      <c r="H17" s="70">
        <v>216</v>
      </c>
      <c r="I17" s="180">
        <f t="shared" si="6"/>
        <v>40</v>
      </c>
      <c r="J17" s="181"/>
      <c r="K17" s="181">
        <v>40</v>
      </c>
      <c r="L17" s="70">
        <v>64.71</v>
      </c>
      <c r="M17" s="180" t="s">
        <v>344</v>
      </c>
      <c r="N17" s="70">
        <v>180</v>
      </c>
      <c r="O17" s="70" t="s">
        <v>345</v>
      </c>
      <c r="P17" s="69" t="s">
        <v>304</v>
      </c>
      <c r="Q17" s="184" t="s">
        <v>16</v>
      </c>
      <c r="R17" s="185">
        <v>10</v>
      </c>
      <c r="S17" s="185">
        <v>13</v>
      </c>
      <c r="T17" s="186">
        <f t="shared" si="3"/>
        <v>27</v>
      </c>
      <c r="U17" s="187">
        <v>0.97</v>
      </c>
      <c r="V17" s="126" t="str">
        <f t="shared" si="1"/>
        <v>+3</v>
      </c>
      <c r="W17" s="154">
        <f t="shared" si="4"/>
        <v>3</v>
      </c>
      <c r="X17" s="136">
        <v>7</v>
      </c>
      <c r="Y17" s="136"/>
      <c r="Z17" s="137"/>
      <c r="AA17" s="138"/>
      <c r="AB17" s="137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</row>
    <row r="18" spans="1:186" s="36" customFormat="1" ht="219.75" customHeight="1">
      <c r="A18" s="69">
        <f>A17+1</f>
        <v>15</v>
      </c>
      <c r="B18" s="179" t="s">
        <v>267</v>
      </c>
      <c r="C18" s="70">
        <v>1</v>
      </c>
      <c r="D18" s="70" t="s">
        <v>11</v>
      </c>
      <c r="E18" s="180">
        <v>80</v>
      </c>
      <c r="F18" s="70"/>
      <c r="G18" s="70"/>
      <c r="H18" s="70">
        <v>48</v>
      </c>
      <c r="I18" s="180">
        <f t="shared" si="6"/>
        <v>32</v>
      </c>
      <c r="J18" s="181"/>
      <c r="K18" s="181">
        <v>32</v>
      </c>
      <c r="L18" s="70">
        <v>135.48</v>
      </c>
      <c r="M18" s="180" t="s">
        <v>268</v>
      </c>
      <c r="N18" s="70" t="s">
        <v>15</v>
      </c>
      <c r="O18" s="70" t="s">
        <v>367</v>
      </c>
      <c r="P18" s="69" t="s">
        <v>304</v>
      </c>
      <c r="Q18" s="184" t="s">
        <v>16</v>
      </c>
      <c r="R18" s="185">
        <v>0</v>
      </c>
      <c r="S18" s="185">
        <v>0</v>
      </c>
      <c r="T18" s="186">
        <f aca="true" t="shared" si="7" ref="T18:T31">K18-S18</f>
        <v>32</v>
      </c>
      <c r="U18" s="187">
        <v>0.88</v>
      </c>
      <c r="V18" s="157">
        <f t="shared" si="1"/>
      </c>
      <c r="W18" s="154">
        <f t="shared" si="4"/>
        <v>0</v>
      </c>
      <c r="X18" s="136">
        <v>6</v>
      </c>
      <c r="Y18" s="136"/>
      <c r="Z18" s="137"/>
      <c r="AA18" s="138"/>
      <c r="AB18" s="137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</row>
    <row r="19" spans="1:186" s="36" customFormat="1" ht="219.75" customHeight="1">
      <c r="A19" s="69">
        <f aca="true" t="shared" si="8" ref="A19:A25">A18+1</f>
        <v>16</v>
      </c>
      <c r="B19" s="179" t="s">
        <v>260</v>
      </c>
      <c r="C19" s="70">
        <v>8</v>
      </c>
      <c r="D19" s="70" t="s">
        <v>12</v>
      </c>
      <c r="E19" s="180">
        <v>108</v>
      </c>
      <c r="F19" s="70"/>
      <c r="G19" s="70"/>
      <c r="H19" s="70">
        <v>107</v>
      </c>
      <c r="I19" s="180">
        <f t="shared" si="6"/>
        <v>1</v>
      </c>
      <c r="J19" s="181"/>
      <c r="K19" s="181">
        <v>1</v>
      </c>
      <c r="L19" s="70">
        <v>106.63</v>
      </c>
      <c r="M19" s="180">
        <v>91590</v>
      </c>
      <c r="N19" s="70">
        <v>120</v>
      </c>
      <c r="O19" s="70">
        <v>648</v>
      </c>
      <c r="P19" s="69" t="s">
        <v>304</v>
      </c>
      <c r="Q19" s="184" t="s">
        <v>16</v>
      </c>
      <c r="R19" s="185">
        <v>0</v>
      </c>
      <c r="S19" s="185">
        <v>0</v>
      </c>
      <c r="T19" s="186">
        <f t="shared" si="7"/>
        <v>1</v>
      </c>
      <c r="U19" s="187">
        <v>1</v>
      </c>
      <c r="V19" s="157">
        <f t="shared" si="1"/>
      </c>
      <c r="W19" s="154">
        <f t="shared" si="4"/>
        <v>0</v>
      </c>
      <c r="X19" s="136">
        <v>6</v>
      </c>
      <c r="Y19" s="136"/>
      <c r="Z19" s="137"/>
      <c r="AA19" s="138"/>
      <c r="AB19" s="137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</row>
    <row r="20" spans="1:186" s="34" customFormat="1" ht="219.75" customHeight="1">
      <c r="A20" s="69">
        <f t="shared" si="8"/>
        <v>17</v>
      </c>
      <c r="B20" s="194" t="s">
        <v>257</v>
      </c>
      <c r="C20" s="70">
        <v>8</v>
      </c>
      <c r="D20" s="70" t="s">
        <v>12</v>
      </c>
      <c r="E20" s="180">
        <v>456</v>
      </c>
      <c r="F20" s="70"/>
      <c r="G20" s="70"/>
      <c r="H20" s="180">
        <v>454</v>
      </c>
      <c r="I20" s="180">
        <f t="shared" si="6"/>
        <v>2</v>
      </c>
      <c r="J20" s="181"/>
      <c r="K20" s="181">
        <v>2</v>
      </c>
      <c r="L20" s="70">
        <v>120.18</v>
      </c>
      <c r="M20" s="180" t="s">
        <v>331</v>
      </c>
      <c r="N20" s="70">
        <v>240</v>
      </c>
      <c r="O20" s="70" t="s">
        <v>332</v>
      </c>
      <c r="P20" s="69" t="s">
        <v>330</v>
      </c>
      <c r="Q20" s="184" t="s">
        <v>16</v>
      </c>
      <c r="R20" s="185">
        <v>1</v>
      </c>
      <c r="S20" s="185">
        <v>1</v>
      </c>
      <c r="T20" s="186">
        <f t="shared" si="7"/>
        <v>1</v>
      </c>
      <c r="U20" s="187">
        <v>1</v>
      </c>
      <c r="V20" s="125">
        <f t="shared" si="1"/>
      </c>
      <c r="W20" s="154">
        <f t="shared" si="4"/>
        <v>0</v>
      </c>
      <c r="X20" s="136">
        <v>4</v>
      </c>
      <c r="Y20" s="136"/>
      <c r="Z20" s="137"/>
      <c r="AA20" s="138"/>
      <c r="AB20" s="137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</row>
    <row r="21" spans="1:186" s="34" customFormat="1" ht="219.75" customHeight="1">
      <c r="A21" s="69">
        <f>A20+1</f>
        <v>18</v>
      </c>
      <c r="B21" s="179" t="s">
        <v>378</v>
      </c>
      <c r="C21" s="70">
        <v>7</v>
      </c>
      <c r="D21" s="70" t="s">
        <v>11</v>
      </c>
      <c r="E21" s="180">
        <v>504</v>
      </c>
      <c r="F21" s="70"/>
      <c r="G21" s="70"/>
      <c r="H21" s="180">
        <v>308</v>
      </c>
      <c r="I21" s="180">
        <f t="shared" si="6"/>
        <v>196</v>
      </c>
      <c r="J21" s="181"/>
      <c r="K21" s="181">
        <v>196</v>
      </c>
      <c r="L21" s="70" t="s">
        <v>379</v>
      </c>
      <c r="M21" s="180" t="s">
        <v>380</v>
      </c>
      <c r="N21" s="70" t="s">
        <v>15</v>
      </c>
      <c r="O21" s="70" t="s">
        <v>381</v>
      </c>
      <c r="P21" s="69" t="s">
        <v>377</v>
      </c>
      <c r="Q21" s="184" t="s">
        <v>16</v>
      </c>
      <c r="R21" s="185">
        <v>38</v>
      </c>
      <c r="S21" s="185">
        <v>39</v>
      </c>
      <c r="T21" s="186">
        <f t="shared" si="7"/>
        <v>157</v>
      </c>
      <c r="U21" s="187">
        <v>0.52</v>
      </c>
      <c r="V21" s="157" t="str">
        <f t="shared" si="1"/>
        <v>+1</v>
      </c>
      <c r="W21" s="154">
        <f t="shared" si="4"/>
        <v>1</v>
      </c>
      <c r="X21" s="136">
        <v>6</v>
      </c>
      <c r="Y21" s="136"/>
      <c r="Z21" s="137"/>
      <c r="AA21" s="138"/>
      <c r="AB21" s="137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</row>
    <row r="22" spans="1:186" s="34" customFormat="1" ht="219.75" customHeight="1">
      <c r="A22" s="70">
        <f>A21+1</f>
        <v>19</v>
      </c>
      <c r="B22" s="194" t="s">
        <v>207</v>
      </c>
      <c r="C22" s="70">
        <v>8</v>
      </c>
      <c r="D22" s="70" t="s">
        <v>12</v>
      </c>
      <c r="E22" s="180">
        <v>60</v>
      </c>
      <c r="F22" s="70"/>
      <c r="G22" s="70"/>
      <c r="H22" s="70">
        <v>55</v>
      </c>
      <c r="I22" s="180">
        <f>E22-(F22+H22)</f>
        <v>5</v>
      </c>
      <c r="J22" s="181"/>
      <c r="K22" s="181">
        <v>5</v>
      </c>
      <c r="L22" s="70">
        <v>107.31</v>
      </c>
      <c r="M22" s="180" t="s">
        <v>219</v>
      </c>
      <c r="N22" s="70">
        <v>240</v>
      </c>
      <c r="O22" s="70" t="s">
        <v>237</v>
      </c>
      <c r="P22" s="69" t="s">
        <v>304</v>
      </c>
      <c r="Q22" s="184" t="s">
        <v>16</v>
      </c>
      <c r="R22" s="185">
        <v>1</v>
      </c>
      <c r="S22" s="185">
        <v>1</v>
      </c>
      <c r="T22" s="186">
        <f t="shared" si="7"/>
        <v>4</v>
      </c>
      <c r="U22" s="187">
        <v>0.98</v>
      </c>
      <c r="V22" s="125">
        <f>+IF(S22-R22&gt;0,"+"&amp;W22,"")</f>
      </c>
      <c r="W22" s="154">
        <f t="shared" si="4"/>
        <v>0</v>
      </c>
      <c r="X22" s="136">
        <v>4</v>
      </c>
      <c r="Y22" s="136"/>
      <c r="Z22" s="137"/>
      <c r="AA22" s="138"/>
      <c r="AB22" s="137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</row>
    <row r="23" spans="1:186" s="170" customFormat="1" ht="219.75" customHeight="1">
      <c r="A23" s="69">
        <f>A22+1</f>
        <v>20</v>
      </c>
      <c r="B23" s="188" t="s">
        <v>358</v>
      </c>
      <c r="C23" s="70">
        <v>8</v>
      </c>
      <c r="D23" s="70" t="s">
        <v>12</v>
      </c>
      <c r="E23" s="180">
        <v>216</v>
      </c>
      <c r="F23" s="70"/>
      <c r="G23" s="70"/>
      <c r="H23" s="180">
        <v>215</v>
      </c>
      <c r="I23" s="180">
        <f>E23-(F23+H23)</f>
        <v>1</v>
      </c>
      <c r="J23" s="181"/>
      <c r="K23" s="181">
        <v>1</v>
      </c>
      <c r="L23" s="70">
        <v>83.84</v>
      </c>
      <c r="M23" s="180">
        <v>60072</v>
      </c>
      <c r="N23" s="70">
        <v>240</v>
      </c>
      <c r="O23" s="70">
        <v>234</v>
      </c>
      <c r="P23" s="69" t="s">
        <v>330</v>
      </c>
      <c r="Q23" s="184" t="s">
        <v>16</v>
      </c>
      <c r="R23" s="185">
        <v>0</v>
      </c>
      <c r="S23" s="185">
        <v>0</v>
      </c>
      <c r="T23" s="186">
        <f t="shared" si="7"/>
        <v>1</v>
      </c>
      <c r="U23" s="187">
        <v>0.98</v>
      </c>
      <c r="V23" s="125">
        <f>+IF(S23-R23&gt;0,"+"&amp;W23,"")</f>
      </c>
      <c r="W23" s="154">
        <f t="shared" si="4"/>
        <v>0</v>
      </c>
      <c r="X23" s="167">
        <v>1</v>
      </c>
      <c r="Y23" s="167"/>
      <c r="Z23" s="168"/>
      <c r="AA23" s="169"/>
      <c r="AB23" s="168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69"/>
      <c r="EU23" s="169"/>
      <c r="EV23" s="169"/>
      <c r="EW23" s="169"/>
      <c r="EX23" s="169"/>
      <c r="EY23" s="169"/>
      <c r="EZ23" s="169"/>
      <c r="FA23" s="169"/>
      <c r="FB23" s="169"/>
      <c r="FC23" s="169"/>
      <c r="FD23" s="169"/>
      <c r="FE23" s="169"/>
      <c r="FF23" s="169"/>
      <c r="FG23" s="169"/>
      <c r="FH23" s="169"/>
      <c r="FI23" s="169"/>
      <c r="FJ23" s="169"/>
      <c r="FK23" s="169"/>
      <c r="FL23" s="169"/>
      <c r="FM23" s="169"/>
      <c r="FN23" s="169"/>
      <c r="FO23" s="169"/>
      <c r="FP23" s="169"/>
      <c r="FQ23" s="169"/>
      <c r="FR23" s="169"/>
      <c r="FS23" s="169"/>
      <c r="FT23" s="169"/>
      <c r="FU23" s="169"/>
      <c r="FV23" s="169"/>
      <c r="FW23" s="169"/>
      <c r="FX23" s="169"/>
      <c r="FY23" s="169"/>
      <c r="FZ23" s="169"/>
      <c r="GA23" s="169"/>
      <c r="GB23" s="169"/>
      <c r="GC23" s="169"/>
      <c r="GD23" s="169"/>
    </row>
    <row r="24" spans="1:186" s="34" customFormat="1" ht="219.75" customHeight="1">
      <c r="A24" s="69">
        <f>A23+1</f>
        <v>21</v>
      </c>
      <c r="B24" s="194" t="s">
        <v>128</v>
      </c>
      <c r="C24" s="69">
        <v>4</v>
      </c>
      <c r="D24" s="69" t="s">
        <v>12</v>
      </c>
      <c r="E24" s="69">
        <v>160</v>
      </c>
      <c r="F24" s="69">
        <f>48+16</f>
        <v>64</v>
      </c>
      <c r="G24" s="69" t="s">
        <v>213</v>
      </c>
      <c r="H24" s="69">
        <v>84</v>
      </c>
      <c r="I24" s="180">
        <f>E24-(F24+H24)</f>
        <v>12</v>
      </c>
      <c r="J24" s="181"/>
      <c r="K24" s="181">
        <v>12</v>
      </c>
      <c r="L24" s="70" t="s">
        <v>208</v>
      </c>
      <c r="M24" s="180" t="s">
        <v>322</v>
      </c>
      <c r="N24" s="70" t="s">
        <v>192</v>
      </c>
      <c r="O24" s="70" t="s">
        <v>323</v>
      </c>
      <c r="P24" s="69" t="s">
        <v>304</v>
      </c>
      <c r="Q24" s="184" t="s">
        <v>16</v>
      </c>
      <c r="R24" s="185">
        <v>6</v>
      </c>
      <c r="S24" s="185">
        <v>6</v>
      </c>
      <c r="T24" s="186">
        <f t="shared" si="7"/>
        <v>6</v>
      </c>
      <c r="U24" s="187">
        <v>1</v>
      </c>
      <c r="V24" s="125">
        <f>+IF(S24-R24&gt;0,"+"&amp;W24,"")</f>
      </c>
      <c r="W24" s="154">
        <f aca="true" t="shared" si="9" ref="W24:W39">+S24-R24</f>
        <v>0</v>
      </c>
      <c r="X24" s="136">
        <v>4</v>
      </c>
      <c r="Y24" s="136"/>
      <c r="Z24" s="137"/>
      <c r="AA24" s="138"/>
      <c r="AB24" s="137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</row>
    <row r="25" spans="1:28" s="162" customFormat="1" ht="219.75" customHeight="1">
      <c r="A25" s="69">
        <f t="shared" si="8"/>
        <v>22</v>
      </c>
      <c r="B25" s="182" t="s">
        <v>220</v>
      </c>
      <c r="C25" s="69">
        <v>8</v>
      </c>
      <c r="D25" s="69" t="s">
        <v>12</v>
      </c>
      <c r="E25" s="69">
        <v>162</v>
      </c>
      <c r="F25" s="69"/>
      <c r="G25" s="69"/>
      <c r="H25" s="69">
        <v>101</v>
      </c>
      <c r="I25" s="180">
        <f aca="true" t="shared" si="10" ref="I25:I34">E25-(F25+H25)</f>
        <v>61</v>
      </c>
      <c r="J25" s="181"/>
      <c r="K25" s="181">
        <v>61</v>
      </c>
      <c r="L25" s="70" t="s">
        <v>221</v>
      </c>
      <c r="M25" s="180" t="s">
        <v>351</v>
      </c>
      <c r="N25" s="70" t="s">
        <v>192</v>
      </c>
      <c r="O25" s="70" t="s">
        <v>352</v>
      </c>
      <c r="P25" s="69" t="s">
        <v>304</v>
      </c>
      <c r="Q25" s="184" t="s">
        <v>16</v>
      </c>
      <c r="R25" s="185">
        <v>10</v>
      </c>
      <c r="S25" s="185">
        <v>10</v>
      </c>
      <c r="T25" s="186">
        <f t="shared" si="7"/>
        <v>51</v>
      </c>
      <c r="U25" s="187">
        <v>0.91</v>
      </c>
      <c r="V25" s="157">
        <f>+IF(S25-R25&gt;0,"+"&amp;W25,"")</f>
      </c>
      <c r="W25" s="166">
        <f t="shared" si="9"/>
        <v>0</v>
      </c>
      <c r="X25" s="164">
        <v>2</v>
      </c>
      <c r="Y25" s="164"/>
      <c r="Z25" s="165"/>
      <c r="AB25" s="165"/>
    </row>
    <row r="26" spans="1:186" s="36" customFormat="1" ht="219.75" customHeight="1">
      <c r="A26" s="69">
        <f>A25+1</f>
        <v>23</v>
      </c>
      <c r="B26" s="192" t="s">
        <v>201</v>
      </c>
      <c r="C26" s="70">
        <v>8</v>
      </c>
      <c r="D26" s="70" t="s">
        <v>12</v>
      </c>
      <c r="E26" s="180">
        <v>116</v>
      </c>
      <c r="F26" s="70"/>
      <c r="G26" s="70"/>
      <c r="H26" s="180">
        <v>31</v>
      </c>
      <c r="I26" s="180">
        <f t="shared" si="10"/>
        <v>85</v>
      </c>
      <c r="J26" s="181"/>
      <c r="K26" s="181">
        <v>85</v>
      </c>
      <c r="L26" s="70" t="s">
        <v>202</v>
      </c>
      <c r="M26" s="180" t="s">
        <v>203</v>
      </c>
      <c r="N26" s="70">
        <v>240</v>
      </c>
      <c r="O26" s="70" t="s">
        <v>204</v>
      </c>
      <c r="P26" s="69" t="s">
        <v>304</v>
      </c>
      <c r="Q26" s="184" t="s">
        <v>16</v>
      </c>
      <c r="R26" s="185">
        <v>5</v>
      </c>
      <c r="S26" s="185">
        <v>5</v>
      </c>
      <c r="T26" s="186">
        <f t="shared" si="7"/>
        <v>80</v>
      </c>
      <c r="U26" s="187">
        <v>0.97</v>
      </c>
      <c r="V26" s="126">
        <f aca="true" t="shared" si="11" ref="V26:V41">+IF(S26-R26&gt;0,"+"&amp;W26,"")</f>
      </c>
      <c r="W26" s="154">
        <f t="shared" si="9"/>
        <v>0</v>
      </c>
      <c r="X26" s="136">
        <v>5</v>
      </c>
      <c r="Y26" s="136"/>
      <c r="Z26" s="137"/>
      <c r="AA26" s="138"/>
      <c r="AB26" s="137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</row>
    <row r="27" spans="1:186" s="36" customFormat="1" ht="219.75" customHeight="1">
      <c r="A27" s="69">
        <f aca="true" t="shared" si="12" ref="A27:A35">A26+1</f>
        <v>24</v>
      </c>
      <c r="B27" s="179" t="s">
        <v>230</v>
      </c>
      <c r="C27" s="70">
        <v>5</v>
      </c>
      <c r="D27" s="70" t="s">
        <v>11</v>
      </c>
      <c r="E27" s="180">
        <v>292</v>
      </c>
      <c r="F27" s="70"/>
      <c r="G27" s="70"/>
      <c r="H27" s="180">
        <v>237</v>
      </c>
      <c r="I27" s="180">
        <f t="shared" si="10"/>
        <v>55</v>
      </c>
      <c r="J27" s="181"/>
      <c r="K27" s="181">
        <v>55</v>
      </c>
      <c r="L27" s="70">
        <v>67.5</v>
      </c>
      <c r="M27" s="180" t="s">
        <v>337</v>
      </c>
      <c r="N27" s="70">
        <v>180</v>
      </c>
      <c r="O27" s="70" t="s">
        <v>338</v>
      </c>
      <c r="P27" s="69" t="s">
        <v>304</v>
      </c>
      <c r="Q27" s="184" t="s">
        <v>16</v>
      </c>
      <c r="R27" s="185">
        <v>30</v>
      </c>
      <c r="S27" s="185">
        <v>32</v>
      </c>
      <c r="T27" s="186">
        <f t="shared" si="7"/>
        <v>23</v>
      </c>
      <c r="U27" s="187">
        <v>0.89</v>
      </c>
      <c r="V27" s="126" t="str">
        <f t="shared" si="11"/>
        <v>+2</v>
      </c>
      <c r="W27" s="154">
        <f t="shared" si="9"/>
        <v>2</v>
      </c>
      <c r="X27" s="136">
        <v>7</v>
      </c>
      <c r="Y27" s="136"/>
      <c r="Z27" s="137"/>
      <c r="AA27" s="138"/>
      <c r="AB27" s="137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</row>
    <row r="28" spans="1:186" s="36" customFormat="1" ht="219.75" customHeight="1">
      <c r="A28" s="69">
        <f t="shared" si="12"/>
        <v>25</v>
      </c>
      <c r="B28" s="179" t="s">
        <v>225</v>
      </c>
      <c r="C28" s="70">
        <v>1</v>
      </c>
      <c r="D28" s="70" t="s">
        <v>11</v>
      </c>
      <c r="E28" s="180">
        <v>1378</v>
      </c>
      <c r="F28" s="70"/>
      <c r="G28" s="70"/>
      <c r="H28" s="180">
        <v>1375</v>
      </c>
      <c r="I28" s="180">
        <f t="shared" si="10"/>
        <v>3</v>
      </c>
      <c r="J28" s="181"/>
      <c r="K28" s="181">
        <v>3</v>
      </c>
      <c r="L28" s="70">
        <v>120.18</v>
      </c>
      <c r="M28" s="180" t="s">
        <v>370</v>
      </c>
      <c r="N28" s="70">
        <v>120</v>
      </c>
      <c r="O28" s="70" t="s">
        <v>371</v>
      </c>
      <c r="P28" s="69" t="s">
        <v>304</v>
      </c>
      <c r="Q28" s="184" t="s">
        <v>16</v>
      </c>
      <c r="R28" s="185">
        <v>0</v>
      </c>
      <c r="S28" s="185">
        <v>0</v>
      </c>
      <c r="T28" s="186">
        <f t="shared" si="7"/>
        <v>3</v>
      </c>
      <c r="U28" s="187">
        <v>0.99</v>
      </c>
      <c r="V28" s="157">
        <f t="shared" si="11"/>
      </c>
      <c r="W28" s="154">
        <f t="shared" si="9"/>
        <v>0</v>
      </c>
      <c r="X28" s="136">
        <v>6</v>
      </c>
      <c r="Y28" s="136"/>
      <c r="Z28" s="137"/>
      <c r="AA28" s="138"/>
      <c r="AB28" s="137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</row>
    <row r="29" spans="1:186" s="176" customFormat="1" ht="219.75" customHeight="1">
      <c r="A29" s="69">
        <f>A28+1</f>
        <v>26</v>
      </c>
      <c r="B29" s="69" t="s">
        <v>359</v>
      </c>
      <c r="C29" s="70">
        <v>8</v>
      </c>
      <c r="D29" s="70" t="s">
        <v>12</v>
      </c>
      <c r="E29" s="180">
        <v>192</v>
      </c>
      <c r="F29" s="70"/>
      <c r="G29" s="70"/>
      <c r="H29" s="70">
        <v>191</v>
      </c>
      <c r="I29" s="180">
        <f>E29-(F29+H29)</f>
        <v>1</v>
      </c>
      <c r="J29" s="181"/>
      <c r="K29" s="181">
        <v>1</v>
      </c>
      <c r="L29" s="70">
        <v>91.8</v>
      </c>
      <c r="M29" s="180">
        <v>87008</v>
      </c>
      <c r="N29" s="70">
        <v>120</v>
      </c>
      <c r="O29" s="70">
        <v>616</v>
      </c>
      <c r="P29" s="69" t="s">
        <v>330</v>
      </c>
      <c r="Q29" s="184" t="s">
        <v>16</v>
      </c>
      <c r="R29" s="185">
        <v>0</v>
      </c>
      <c r="S29" s="185">
        <v>0</v>
      </c>
      <c r="T29" s="186">
        <f t="shared" si="7"/>
        <v>1</v>
      </c>
      <c r="U29" s="187">
        <v>0.91</v>
      </c>
      <c r="V29" s="157">
        <f>+IF(S29-R29&gt;0,"+"&amp;W29,"")</f>
      </c>
      <c r="W29" s="154">
        <f t="shared" si="9"/>
        <v>0</v>
      </c>
      <c r="X29" s="167">
        <v>6</v>
      </c>
      <c r="Y29" s="167"/>
      <c r="Z29" s="168"/>
      <c r="AA29" s="169"/>
      <c r="AB29" s="168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69"/>
      <c r="EU29" s="169"/>
      <c r="EV29" s="169"/>
      <c r="EW29" s="169"/>
      <c r="EX29" s="169"/>
      <c r="EY29" s="169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</row>
    <row r="30" spans="1:186" s="34" customFormat="1" ht="219.75" customHeight="1">
      <c r="A30" s="69">
        <f t="shared" si="12"/>
        <v>27</v>
      </c>
      <c r="B30" s="193" t="s">
        <v>357</v>
      </c>
      <c r="C30" s="70">
        <v>8</v>
      </c>
      <c r="D30" s="70" t="s">
        <v>12</v>
      </c>
      <c r="E30" s="180">
        <v>196</v>
      </c>
      <c r="F30" s="70"/>
      <c r="G30" s="70"/>
      <c r="H30" s="70">
        <v>195</v>
      </c>
      <c r="I30" s="180">
        <f>E30-(F30+H30)</f>
        <v>1</v>
      </c>
      <c r="J30" s="181"/>
      <c r="K30" s="181">
        <v>1</v>
      </c>
      <c r="L30" s="70">
        <v>129.62</v>
      </c>
      <c r="M30" s="180">
        <v>118395</v>
      </c>
      <c r="N30" s="70">
        <v>240</v>
      </c>
      <c r="O30" s="70">
        <v>468</v>
      </c>
      <c r="P30" s="69" t="s">
        <v>330</v>
      </c>
      <c r="Q30" s="184" t="s">
        <v>16</v>
      </c>
      <c r="R30" s="180">
        <v>0</v>
      </c>
      <c r="S30" s="180">
        <v>0</v>
      </c>
      <c r="T30" s="186">
        <f t="shared" si="7"/>
        <v>1</v>
      </c>
      <c r="U30" s="187">
        <v>0.98</v>
      </c>
      <c r="V30" s="125">
        <f>+IF(S30-R30&gt;0,"+"&amp;W30,"")</f>
      </c>
      <c r="W30" s="154">
        <f t="shared" si="9"/>
        <v>0</v>
      </c>
      <c r="X30" s="136">
        <v>4</v>
      </c>
      <c r="Y30" s="136"/>
      <c r="Z30" s="137"/>
      <c r="AA30" s="138"/>
      <c r="AB30" s="137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</row>
    <row r="31" spans="1:186" s="35" customFormat="1" ht="219.75" customHeight="1">
      <c r="A31" s="69">
        <f>A30+1</f>
        <v>28</v>
      </c>
      <c r="B31" s="179" t="s">
        <v>261</v>
      </c>
      <c r="C31" s="70">
        <v>8</v>
      </c>
      <c r="D31" s="70" t="s">
        <v>12</v>
      </c>
      <c r="E31" s="70">
        <v>407</v>
      </c>
      <c r="F31" s="70"/>
      <c r="G31" s="70"/>
      <c r="H31" s="70">
        <v>405</v>
      </c>
      <c r="I31" s="180">
        <f t="shared" si="10"/>
        <v>2</v>
      </c>
      <c r="J31" s="181"/>
      <c r="K31" s="181">
        <v>2</v>
      </c>
      <c r="L31" s="70">
        <v>135.76</v>
      </c>
      <c r="M31" s="180" t="s">
        <v>355</v>
      </c>
      <c r="N31" s="70">
        <v>120</v>
      </c>
      <c r="O31" s="70" t="s">
        <v>356</v>
      </c>
      <c r="P31" s="69" t="s">
        <v>330</v>
      </c>
      <c r="Q31" s="184" t="s">
        <v>16</v>
      </c>
      <c r="R31" s="185">
        <v>1</v>
      </c>
      <c r="S31" s="185">
        <v>1</v>
      </c>
      <c r="T31" s="186">
        <f t="shared" si="7"/>
        <v>1</v>
      </c>
      <c r="U31" s="187">
        <v>1</v>
      </c>
      <c r="V31" s="157">
        <f t="shared" si="11"/>
      </c>
      <c r="W31" s="154">
        <f t="shared" si="9"/>
        <v>0</v>
      </c>
      <c r="X31" s="175">
        <v>6</v>
      </c>
      <c r="Y31" s="175"/>
      <c r="Z31" s="175"/>
      <c r="AA31" s="136"/>
      <c r="AB31" s="175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6"/>
      <c r="DT31" s="136"/>
      <c r="DU31" s="136"/>
      <c r="DV31" s="136"/>
      <c r="DW31" s="136"/>
      <c r="DX31" s="136"/>
      <c r="DY31" s="136"/>
      <c r="DZ31" s="136"/>
      <c r="EA31" s="136"/>
      <c r="EB31" s="136"/>
      <c r="EC31" s="136"/>
      <c r="ED31" s="136"/>
      <c r="EE31" s="136"/>
      <c r="EF31" s="136"/>
      <c r="EG31" s="136"/>
      <c r="EH31" s="136"/>
      <c r="EI31" s="136"/>
      <c r="EJ31" s="136"/>
      <c r="EK31" s="136"/>
      <c r="EL31" s="136"/>
      <c r="EM31" s="136"/>
      <c r="EN31" s="136"/>
      <c r="EO31" s="136"/>
      <c r="EP31" s="136"/>
      <c r="EQ31" s="136"/>
      <c r="ER31" s="136"/>
      <c r="ES31" s="136"/>
      <c r="ET31" s="136"/>
      <c r="EU31" s="136"/>
      <c r="EV31" s="136"/>
      <c r="EW31" s="136"/>
      <c r="EX31" s="136"/>
      <c r="EY31" s="136"/>
      <c r="EZ31" s="136"/>
      <c r="FA31" s="136"/>
      <c r="FB31" s="136"/>
      <c r="FC31" s="136"/>
      <c r="FD31" s="136"/>
      <c r="FE31" s="136"/>
      <c r="FF31" s="136"/>
      <c r="FG31" s="136"/>
      <c r="FH31" s="136"/>
      <c r="FI31" s="136"/>
      <c r="FJ31" s="136"/>
      <c r="FK31" s="136"/>
      <c r="FL31" s="136"/>
      <c r="FM31" s="136"/>
      <c r="FN31" s="136"/>
      <c r="FO31" s="136"/>
      <c r="FP31" s="136"/>
      <c r="FQ31" s="136"/>
      <c r="FR31" s="136"/>
      <c r="FS31" s="136"/>
      <c r="FT31" s="136"/>
      <c r="FU31" s="136"/>
      <c r="FV31" s="136"/>
      <c r="FW31" s="136"/>
      <c r="FX31" s="136"/>
      <c r="FY31" s="136"/>
      <c r="FZ31" s="136"/>
      <c r="GA31" s="136"/>
      <c r="GB31" s="136"/>
      <c r="GC31" s="136"/>
      <c r="GD31" s="136"/>
    </row>
    <row r="32" spans="1:186" s="34" customFormat="1" ht="219.75" customHeight="1">
      <c r="A32" s="69">
        <f t="shared" si="12"/>
        <v>29</v>
      </c>
      <c r="B32" s="179" t="s">
        <v>240</v>
      </c>
      <c r="C32" s="70">
        <v>9</v>
      </c>
      <c r="D32" s="70" t="s">
        <v>11</v>
      </c>
      <c r="E32" s="180">
        <v>528</v>
      </c>
      <c r="F32" s="70"/>
      <c r="G32" s="70"/>
      <c r="H32" s="70">
        <v>475</v>
      </c>
      <c r="I32" s="180">
        <f t="shared" si="10"/>
        <v>53</v>
      </c>
      <c r="J32" s="181"/>
      <c r="K32" s="181">
        <v>53</v>
      </c>
      <c r="L32" s="70" t="s">
        <v>241</v>
      </c>
      <c r="M32" s="180" t="s">
        <v>368</v>
      </c>
      <c r="N32" s="70" t="s">
        <v>15</v>
      </c>
      <c r="O32" s="70" t="s">
        <v>369</v>
      </c>
      <c r="P32" s="69" t="s">
        <v>304</v>
      </c>
      <c r="Q32" s="184" t="s">
        <v>16</v>
      </c>
      <c r="R32" s="185">
        <v>52</v>
      </c>
      <c r="S32" s="185">
        <v>52</v>
      </c>
      <c r="T32" s="186">
        <f aca="true" t="shared" si="13" ref="T32:T42">K32-S32</f>
        <v>1</v>
      </c>
      <c r="U32" s="187">
        <v>0.6</v>
      </c>
      <c r="V32" s="157">
        <f t="shared" si="11"/>
      </c>
      <c r="W32" s="154">
        <f t="shared" si="9"/>
        <v>0</v>
      </c>
      <c r="X32" s="136">
        <v>6</v>
      </c>
      <c r="Y32" s="136"/>
      <c r="Z32" s="137"/>
      <c r="AA32" s="138"/>
      <c r="AB32" s="137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</row>
    <row r="33" spans="1:186" s="34" customFormat="1" ht="219.75" customHeight="1">
      <c r="A33" s="69">
        <f t="shared" si="12"/>
        <v>30</v>
      </c>
      <c r="B33" s="182" t="s">
        <v>247</v>
      </c>
      <c r="C33" s="70">
        <v>8</v>
      </c>
      <c r="D33" s="70" t="s">
        <v>12</v>
      </c>
      <c r="E33" s="180">
        <v>960</v>
      </c>
      <c r="F33" s="70"/>
      <c r="G33" s="70"/>
      <c r="H33" s="180">
        <v>920</v>
      </c>
      <c r="I33" s="180">
        <f t="shared" si="10"/>
        <v>40</v>
      </c>
      <c r="J33" s="181"/>
      <c r="K33" s="181">
        <v>40</v>
      </c>
      <c r="L33" s="70" t="s">
        <v>346</v>
      </c>
      <c r="M33" s="70" t="s">
        <v>347</v>
      </c>
      <c r="N33" s="70">
        <v>120</v>
      </c>
      <c r="O33" s="70" t="s">
        <v>348</v>
      </c>
      <c r="P33" s="69" t="s">
        <v>304</v>
      </c>
      <c r="Q33" s="184" t="s">
        <v>16</v>
      </c>
      <c r="R33" s="185">
        <v>9</v>
      </c>
      <c r="S33" s="185">
        <v>9</v>
      </c>
      <c r="T33" s="186">
        <f t="shared" si="13"/>
        <v>31</v>
      </c>
      <c r="U33" s="187">
        <v>0.66</v>
      </c>
      <c r="V33" s="125">
        <f t="shared" si="11"/>
      </c>
      <c r="W33" s="154">
        <f t="shared" si="9"/>
        <v>0</v>
      </c>
      <c r="X33" s="136">
        <v>2</v>
      </c>
      <c r="Y33" s="136"/>
      <c r="Z33" s="137"/>
      <c r="AA33" s="138"/>
      <c r="AB33" s="137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</row>
    <row r="34" spans="1:186" s="36" customFormat="1" ht="219.75" customHeight="1">
      <c r="A34" s="69">
        <f t="shared" si="12"/>
        <v>31</v>
      </c>
      <c r="B34" s="199" t="s">
        <v>393</v>
      </c>
      <c r="C34" s="200">
        <v>10</v>
      </c>
      <c r="D34" s="200" t="s">
        <v>12</v>
      </c>
      <c r="E34" s="201">
        <v>1276</v>
      </c>
      <c r="F34" s="200"/>
      <c r="G34" s="200"/>
      <c r="H34" s="200">
        <v>0</v>
      </c>
      <c r="I34" s="201">
        <f t="shared" si="10"/>
        <v>1276</v>
      </c>
      <c r="J34" s="202"/>
      <c r="K34" s="202">
        <v>1276</v>
      </c>
      <c r="L34" s="200" t="s">
        <v>394</v>
      </c>
      <c r="M34" s="200" t="s">
        <v>395</v>
      </c>
      <c r="N34" s="200" t="s">
        <v>15</v>
      </c>
      <c r="O34" s="200" t="s">
        <v>396</v>
      </c>
      <c r="P34" s="199" t="s">
        <v>392</v>
      </c>
      <c r="Q34" s="203">
        <v>41202</v>
      </c>
      <c r="R34" s="204">
        <v>133</v>
      </c>
      <c r="S34" s="204">
        <v>193</v>
      </c>
      <c r="T34" s="202">
        <f t="shared" si="13"/>
        <v>1083</v>
      </c>
      <c r="U34" s="205">
        <v>0.48</v>
      </c>
      <c r="V34" s="126" t="str">
        <f t="shared" si="11"/>
        <v>+60</v>
      </c>
      <c r="W34" s="154">
        <f t="shared" si="9"/>
        <v>60</v>
      </c>
      <c r="X34" s="136">
        <v>8</v>
      </c>
      <c r="Y34" s="136"/>
      <c r="Z34" s="137"/>
      <c r="AA34" s="138"/>
      <c r="AB34" s="137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</row>
    <row r="35" spans="1:186" s="36" customFormat="1" ht="219.75" customHeight="1">
      <c r="A35" s="69">
        <f t="shared" si="12"/>
        <v>32</v>
      </c>
      <c r="B35" s="69" t="s">
        <v>41</v>
      </c>
      <c r="C35" s="70">
        <v>2</v>
      </c>
      <c r="D35" s="70" t="s">
        <v>11</v>
      </c>
      <c r="E35" s="70">
        <v>80</v>
      </c>
      <c r="F35" s="70"/>
      <c r="G35" s="70"/>
      <c r="H35" s="70">
        <v>78</v>
      </c>
      <c r="I35" s="180">
        <f aca="true" t="shared" si="14" ref="I35:I41">E35-(F35+H35)</f>
        <v>2</v>
      </c>
      <c r="J35" s="181"/>
      <c r="K35" s="181">
        <v>2</v>
      </c>
      <c r="L35" s="70">
        <v>106.63</v>
      </c>
      <c r="M35" s="180">
        <v>110954</v>
      </c>
      <c r="N35" s="70" t="s">
        <v>15</v>
      </c>
      <c r="O35" s="70" t="s">
        <v>308</v>
      </c>
      <c r="P35" s="69" t="s">
        <v>304</v>
      </c>
      <c r="Q35" s="184" t="s">
        <v>16</v>
      </c>
      <c r="R35" s="185">
        <v>0</v>
      </c>
      <c r="S35" s="185">
        <v>0</v>
      </c>
      <c r="T35" s="186">
        <f t="shared" si="13"/>
        <v>2</v>
      </c>
      <c r="U35" s="187">
        <v>1</v>
      </c>
      <c r="V35" s="157">
        <f t="shared" si="11"/>
      </c>
      <c r="W35" s="154">
        <f t="shared" si="9"/>
        <v>0</v>
      </c>
      <c r="X35" s="136">
        <v>6</v>
      </c>
      <c r="Y35" s="136"/>
      <c r="Z35" s="137"/>
      <c r="AA35" s="138"/>
      <c r="AB35" s="137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</row>
    <row r="36" spans="1:28" s="36" customFormat="1" ht="219.75" customHeight="1">
      <c r="A36" s="69">
        <f aca="true" t="shared" si="15" ref="A36:A42">A35+1</f>
        <v>33</v>
      </c>
      <c r="B36" s="179" t="s">
        <v>197</v>
      </c>
      <c r="C36" s="70">
        <v>5</v>
      </c>
      <c r="D36" s="70" t="s">
        <v>11</v>
      </c>
      <c r="E36" s="180">
        <v>240</v>
      </c>
      <c r="F36" s="70"/>
      <c r="G36" s="70"/>
      <c r="H36" s="70">
        <v>155</v>
      </c>
      <c r="I36" s="180">
        <f t="shared" si="14"/>
        <v>85</v>
      </c>
      <c r="J36" s="181"/>
      <c r="K36" s="181">
        <v>80</v>
      </c>
      <c r="L36" s="70">
        <v>64.71</v>
      </c>
      <c r="M36" s="180" t="s">
        <v>339</v>
      </c>
      <c r="N36" s="70">
        <v>180</v>
      </c>
      <c r="O36" s="70" t="s">
        <v>340</v>
      </c>
      <c r="P36" s="69" t="s">
        <v>304</v>
      </c>
      <c r="Q36" s="184" t="s">
        <v>16</v>
      </c>
      <c r="R36" s="185">
        <v>3</v>
      </c>
      <c r="S36" s="185">
        <v>3</v>
      </c>
      <c r="T36" s="186">
        <f t="shared" si="13"/>
        <v>77</v>
      </c>
      <c r="U36" s="187">
        <v>0.43</v>
      </c>
      <c r="V36" s="126">
        <f t="shared" si="11"/>
      </c>
      <c r="W36" s="154">
        <f t="shared" si="9"/>
        <v>0</v>
      </c>
      <c r="X36" s="35">
        <v>7</v>
      </c>
      <c r="Y36" s="35"/>
      <c r="Z36" s="156"/>
      <c r="AB36" s="156"/>
    </row>
    <row r="37" spans="1:28" s="36" customFormat="1" ht="219.75" customHeight="1">
      <c r="A37" s="69">
        <f t="shared" si="15"/>
        <v>34</v>
      </c>
      <c r="B37" s="182" t="s">
        <v>224</v>
      </c>
      <c r="C37" s="70">
        <v>8</v>
      </c>
      <c r="D37" s="70" t="s">
        <v>12</v>
      </c>
      <c r="E37" s="180">
        <v>104</v>
      </c>
      <c r="F37" s="70"/>
      <c r="G37" s="70"/>
      <c r="H37" s="70">
        <v>93</v>
      </c>
      <c r="I37" s="180">
        <f t="shared" si="14"/>
        <v>11</v>
      </c>
      <c r="J37" s="181"/>
      <c r="K37" s="181">
        <v>11</v>
      </c>
      <c r="L37" s="70">
        <v>118.21</v>
      </c>
      <c r="M37" s="180" t="s">
        <v>372</v>
      </c>
      <c r="N37" s="70">
        <v>180</v>
      </c>
      <c r="O37" s="70" t="s">
        <v>373</v>
      </c>
      <c r="P37" s="69" t="s">
        <v>304</v>
      </c>
      <c r="Q37" s="184" t="s">
        <v>16</v>
      </c>
      <c r="R37" s="185">
        <v>5</v>
      </c>
      <c r="S37" s="185">
        <v>5</v>
      </c>
      <c r="T37" s="186">
        <f t="shared" si="13"/>
        <v>6</v>
      </c>
      <c r="U37" s="187">
        <v>1</v>
      </c>
      <c r="V37" s="126">
        <f t="shared" si="11"/>
      </c>
      <c r="W37" s="154">
        <f t="shared" si="9"/>
        <v>0</v>
      </c>
      <c r="X37" s="35">
        <v>2</v>
      </c>
      <c r="Y37" s="35"/>
      <c r="Z37" s="156"/>
      <c r="AB37" s="156"/>
    </row>
    <row r="38" spans="1:186" s="34" customFormat="1" ht="219.75" customHeight="1">
      <c r="A38" s="69">
        <f t="shared" si="15"/>
        <v>35</v>
      </c>
      <c r="B38" s="196" t="s">
        <v>206</v>
      </c>
      <c r="C38" s="197">
        <v>5</v>
      </c>
      <c r="D38" s="197" t="s">
        <v>11</v>
      </c>
      <c r="E38" s="198">
        <v>296</v>
      </c>
      <c r="F38" s="197"/>
      <c r="G38" s="197"/>
      <c r="H38" s="197">
        <v>184</v>
      </c>
      <c r="I38" s="180">
        <f t="shared" si="14"/>
        <v>112</v>
      </c>
      <c r="J38" s="181"/>
      <c r="K38" s="181">
        <v>105</v>
      </c>
      <c r="L38" s="197">
        <v>75.38</v>
      </c>
      <c r="M38" s="198" t="s">
        <v>335</v>
      </c>
      <c r="N38" s="70">
        <v>240</v>
      </c>
      <c r="O38" s="197" t="s">
        <v>336</v>
      </c>
      <c r="P38" s="69" t="s">
        <v>304</v>
      </c>
      <c r="Q38" s="184" t="s">
        <v>16</v>
      </c>
      <c r="R38" s="185">
        <v>20</v>
      </c>
      <c r="S38" s="185">
        <v>20</v>
      </c>
      <c r="T38" s="186">
        <f t="shared" si="13"/>
        <v>85</v>
      </c>
      <c r="U38" s="195">
        <v>0.76</v>
      </c>
      <c r="V38" s="126">
        <f t="shared" si="11"/>
      </c>
      <c r="W38" s="154">
        <f t="shared" si="9"/>
        <v>0</v>
      </c>
      <c r="X38" s="136">
        <v>7</v>
      </c>
      <c r="Y38" s="136"/>
      <c r="Z38" s="137"/>
      <c r="AA38" s="138"/>
      <c r="AB38" s="137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</row>
    <row r="39" spans="1:186" s="34" customFormat="1" ht="219.75" customHeight="1">
      <c r="A39" s="69">
        <f t="shared" si="15"/>
        <v>36</v>
      </c>
      <c r="B39" s="189" t="s">
        <v>29</v>
      </c>
      <c r="C39" s="70">
        <v>2</v>
      </c>
      <c r="D39" s="70" t="s">
        <v>12</v>
      </c>
      <c r="E39" s="180">
        <v>300</v>
      </c>
      <c r="F39" s="70">
        <v>40</v>
      </c>
      <c r="G39" s="70" t="s">
        <v>214</v>
      </c>
      <c r="H39" s="70">
        <v>246</v>
      </c>
      <c r="I39" s="180">
        <f t="shared" si="14"/>
        <v>14</v>
      </c>
      <c r="J39" s="181"/>
      <c r="K39" s="181">
        <v>14</v>
      </c>
      <c r="L39" s="70" t="s">
        <v>305</v>
      </c>
      <c r="M39" s="180" t="s">
        <v>306</v>
      </c>
      <c r="N39" s="70" t="s">
        <v>57</v>
      </c>
      <c r="O39" s="70" t="s">
        <v>307</v>
      </c>
      <c r="P39" s="69" t="s">
        <v>304</v>
      </c>
      <c r="Q39" s="184" t="s">
        <v>16</v>
      </c>
      <c r="R39" s="185">
        <v>0</v>
      </c>
      <c r="S39" s="185">
        <v>0</v>
      </c>
      <c r="T39" s="186">
        <f t="shared" si="13"/>
        <v>14</v>
      </c>
      <c r="U39" s="187">
        <v>1</v>
      </c>
      <c r="V39" s="125">
        <f t="shared" si="11"/>
      </c>
      <c r="W39" s="154">
        <f t="shared" si="9"/>
        <v>0</v>
      </c>
      <c r="X39" s="136">
        <v>2</v>
      </c>
      <c r="Y39" s="136"/>
      <c r="Z39" s="137"/>
      <c r="AA39" s="138"/>
      <c r="AB39" s="137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</row>
    <row r="40" spans="1:186" s="34" customFormat="1" ht="219.75" customHeight="1">
      <c r="A40" s="69">
        <f t="shared" si="15"/>
        <v>37</v>
      </c>
      <c r="B40" s="189" t="s">
        <v>30</v>
      </c>
      <c r="C40" s="70">
        <v>10</v>
      </c>
      <c r="D40" s="70" t="s">
        <v>11</v>
      </c>
      <c r="E40" s="180">
        <v>340</v>
      </c>
      <c r="F40" s="70">
        <v>50</v>
      </c>
      <c r="G40" s="197" t="s">
        <v>191</v>
      </c>
      <c r="H40" s="70">
        <v>280</v>
      </c>
      <c r="I40" s="180">
        <f t="shared" si="14"/>
        <v>10</v>
      </c>
      <c r="J40" s="181"/>
      <c r="K40" s="181">
        <v>10</v>
      </c>
      <c r="L40" s="70" t="s">
        <v>218</v>
      </c>
      <c r="M40" s="180" t="s">
        <v>333</v>
      </c>
      <c r="N40" s="70" t="s">
        <v>57</v>
      </c>
      <c r="O40" s="70" t="s">
        <v>334</v>
      </c>
      <c r="P40" s="69" t="s">
        <v>304</v>
      </c>
      <c r="Q40" s="184" t="s">
        <v>16</v>
      </c>
      <c r="R40" s="185">
        <v>1</v>
      </c>
      <c r="S40" s="185">
        <v>1</v>
      </c>
      <c r="T40" s="186">
        <f t="shared" si="13"/>
        <v>9</v>
      </c>
      <c r="U40" s="187">
        <v>1</v>
      </c>
      <c r="V40" s="124">
        <f t="shared" si="11"/>
      </c>
      <c r="W40" s="154">
        <f>+S40-R40</f>
        <v>0</v>
      </c>
      <c r="X40" s="136">
        <v>2</v>
      </c>
      <c r="Y40" s="136"/>
      <c r="Z40" s="137"/>
      <c r="AA40" s="138"/>
      <c r="AB40" s="137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</row>
    <row r="41" spans="1:186" s="34" customFormat="1" ht="219.75" customHeight="1">
      <c r="A41" s="69">
        <f t="shared" si="15"/>
        <v>38</v>
      </c>
      <c r="B41" s="179" t="s">
        <v>262</v>
      </c>
      <c r="C41" s="70">
        <v>8</v>
      </c>
      <c r="D41" s="70" t="s">
        <v>12</v>
      </c>
      <c r="E41" s="180">
        <v>108</v>
      </c>
      <c r="F41" s="70"/>
      <c r="G41" s="197"/>
      <c r="H41" s="70">
        <v>106</v>
      </c>
      <c r="I41" s="180">
        <f t="shared" si="14"/>
        <v>2</v>
      </c>
      <c r="J41" s="181"/>
      <c r="K41" s="181">
        <v>2</v>
      </c>
      <c r="L41" s="70">
        <v>106.63</v>
      </c>
      <c r="M41" s="70" t="s">
        <v>353</v>
      </c>
      <c r="N41" s="70">
        <v>120</v>
      </c>
      <c r="O41" s="70" t="s">
        <v>354</v>
      </c>
      <c r="P41" s="69" t="s">
        <v>330</v>
      </c>
      <c r="Q41" s="184" t="s">
        <v>16</v>
      </c>
      <c r="R41" s="185">
        <v>1</v>
      </c>
      <c r="S41" s="185">
        <v>1</v>
      </c>
      <c r="T41" s="186">
        <f t="shared" si="13"/>
        <v>1</v>
      </c>
      <c r="U41" s="187">
        <v>1</v>
      </c>
      <c r="V41" s="124">
        <f t="shared" si="11"/>
      </c>
      <c r="W41" s="154">
        <f>+S41-R41</f>
        <v>0</v>
      </c>
      <c r="X41" s="136">
        <v>6</v>
      </c>
      <c r="Y41" s="136"/>
      <c r="Z41" s="137"/>
      <c r="AA41" s="138"/>
      <c r="AB41" s="137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</row>
    <row r="42" spans="1:186" s="34" customFormat="1" ht="219.75" customHeight="1">
      <c r="A42" s="69">
        <f t="shared" si="15"/>
        <v>39</v>
      </c>
      <c r="B42" s="179" t="s">
        <v>205</v>
      </c>
      <c r="C42" s="70">
        <v>3</v>
      </c>
      <c r="D42" s="70" t="s">
        <v>11</v>
      </c>
      <c r="E42" s="180">
        <v>352</v>
      </c>
      <c r="F42" s="70"/>
      <c r="G42" s="197"/>
      <c r="H42" s="70">
        <v>342</v>
      </c>
      <c r="I42" s="180">
        <f>E42-(F42+H42)</f>
        <v>10</v>
      </c>
      <c r="J42" s="181"/>
      <c r="K42" s="181">
        <v>10</v>
      </c>
      <c r="L42" s="70">
        <v>120.18</v>
      </c>
      <c r="M42" s="180" t="s">
        <v>324</v>
      </c>
      <c r="N42" s="70" t="s">
        <v>15</v>
      </c>
      <c r="O42" s="70" t="s">
        <v>325</v>
      </c>
      <c r="P42" s="69" t="s">
        <v>304</v>
      </c>
      <c r="Q42" s="184" t="s">
        <v>16</v>
      </c>
      <c r="R42" s="185">
        <v>0</v>
      </c>
      <c r="S42" s="185">
        <v>0</v>
      </c>
      <c r="T42" s="186">
        <f t="shared" si="13"/>
        <v>10</v>
      </c>
      <c r="U42" s="187">
        <v>1</v>
      </c>
      <c r="V42" s="124">
        <f>+IF(S42-R42&gt;0,"+"&amp;W42,"")</f>
      </c>
      <c r="W42" s="154">
        <f>+S42-R42</f>
        <v>0</v>
      </c>
      <c r="X42" s="136">
        <v>6</v>
      </c>
      <c r="Y42" s="136"/>
      <c r="Z42" s="137"/>
      <c r="AA42" s="138"/>
      <c r="AB42" s="137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</row>
    <row r="43" spans="1:186" s="37" customFormat="1" ht="129" customHeight="1">
      <c r="A43" s="242">
        <f>+E43</f>
        <v>29486</v>
      </c>
      <c r="B43" s="243"/>
      <c r="C43" s="71"/>
      <c r="D43" s="72"/>
      <c r="E43" s="73">
        <f>SUM(E4:E42)</f>
        <v>29486</v>
      </c>
      <c r="F43" s="73">
        <f>SUM(F4:F42)</f>
        <v>9330</v>
      </c>
      <c r="G43" s="73"/>
      <c r="H43" s="73">
        <f>SUM(H4:H42)</f>
        <v>14778</v>
      </c>
      <c r="I43" s="73">
        <f>SUM(I4:I42)</f>
        <v>5378</v>
      </c>
      <c r="J43" s="73"/>
      <c r="K43" s="73">
        <f>SUM(K4:K42)</f>
        <v>3019</v>
      </c>
      <c r="L43" s="73"/>
      <c r="M43" s="73" t="s">
        <v>21</v>
      </c>
      <c r="N43" s="73"/>
      <c r="O43" s="73"/>
      <c r="P43" s="72"/>
      <c r="Q43" s="72"/>
      <c r="R43" s="73">
        <f>SUM(R4:R42)</f>
        <v>555</v>
      </c>
      <c r="S43" s="73">
        <f>SUM(S4:S42)</f>
        <v>627</v>
      </c>
      <c r="T43" s="73">
        <f>SUM(T4:T42)</f>
        <v>2392</v>
      </c>
      <c r="U43" s="73"/>
      <c r="V43" s="127"/>
      <c r="W43" s="154">
        <f>SUM(W4:W42)</f>
        <v>72</v>
      </c>
      <c r="X43" s="136"/>
      <c r="Y43" s="136"/>
      <c r="Z43" s="137"/>
      <c r="AA43" s="138"/>
      <c r="AB43" s="137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39"/>
      <c r="DV43" s="139"/>
      <c r="DW43" s="139"/>
      <c r="DX43" s="139"/>
      <c r="DY43" s="139"/>
      <c r="DZ43" s="139"/>
      <c r="EA43" s="139"/>
      <c r="EB43" s="139"/>
      <c r="EC43" s="139"/>
      <c r="ED43" s="139"/>
      <c r="EE43" s="139"/>
      <c r="EF43" s="139"/>
      <c r="EG43" s="139"/>
      <c r="EH43" s="139"/>
      <c r="EI43" s="139"/>
      <c r="EJ43" s="139"/>
      <c r="EK43" s="139"/>
      <c r="EL43" s="139"/>
      <c r="EM43" s="139"/>
      <c r="EN43" s="139"/>
      <c r="EO43" s="139"/>
      <c r="EP43" s="139"/>
      <c r="EQ43" s="139"/>
      <c r="ER43" s="139"/>
      <c r="ES43" s="139"/>
      <c r="ET43" s="139"/>
      <c r="EU43" s="139"/>
      <c r="EV43" s="139"/>
      <c r="EW43" s="139"/>
      <c r="EX43" s="139"/>
      <c r="EY43" s="139"/>
      <c r="EZ43" s="139"/>
      <c r="FA43" s="139"/>
      <c r="FB43" s="139"/>
      <c r="FC43" s="139"/>
      <c r="FD43" s="139"/>
      <c r="FE43" s="139"/>
      <c r="FF43" s="139"/>
      <c r="FG43" s="139"/>
      <c r="FH43" s="139"/>
      <c r="FI43" s="139"/>
      <c r="FJ43" s="139"/>
      <c r="FK43" s="139"/>
      <c r="FL43" s="139"/>
      <c r="FM43" s="139"/>
      <c r="FN43" s="139"/>
      <c r="FO43" s="139"/>
      <c r="FP43" s="139"/>
      <c r="FQ43" s="139"/>
      <c r="FR43" s="139"/>
      <c r="FS43" s="139"/>
      <c r="FT43" s="139"/>
      <c r="FU43" s="139"/>
      <c r="FV43" s="139"/>
      <c r="FW43" s="139"/>
      <c r="FX43" s="139"/>
      <c r="FY43" s="139"/>
      <c r="FZ43" s="139"/>
      <c r="GA43" s="139"/>
      <c r="GB43" s="139"/>
      <c r="GC43" s="139"/>
      <c r="GD43" s="139"/>
    </row>
    <row r="44" spans="1:186" s="101" customFormat="1" ht="129.75" customHeight="1">
      <c r="A44" s="96"/>
      <c r="B44" s="96"/>
      <c r="C44" s="97"/>
      <c r="D44" s="98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8"/>
      <c r="Q44" s="98"/>
      <c r="R44" s="99"/>
      <c r="S44" s="99"/>
      <c r="T44" s="99"/>
      <c r="U44" s="99"/>
      <c r="V44" s="100"/>
      <c r="W44" s="140"/>
      <c r="X44" s="136"/>
      <c r="Y44" s="136"/>
      <c r="Z44" s="137"/>
      <c r="AA44" s="138"/>
      <c r="AB44" s="137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  <c r="DQ44" s="139"/>
      <c r="DR44" s="139"/>
      <c r="DS44" s="139"/>
      <c r="DT44" s="139"/>
      <c r="DU44" s="139"/>
      <c r="DV44" s="139"/>
      <c r="DW44" s="139"/>
      <c r="DX44" s="139"/>
      <c r="DY44" s="139"/>
      <c r="DZ44" s="139"/>
      <c r="EA44" s="139"/>
      <c r="EB44" s="139"/>
      <c r="EC44" s="139"/>
      <c r="ED44" s="139"/>
      <c r="EE44" s="139"/>
      <c r="EF44" s="139"/>
      <c r="EG44" s="139"/>
      <c r="EH44" s="139"/>
      <c r="EI44" s="139"/>
      <c r="EJ44" s="139"/>
      <c r="EK44" s="139"/>
      <c r="EL44" s="139"/>
      <c r="EM44" s="139"/>
      <c r="EN44" s="139"/>
      <c r="EO44" s="139"/>
      <c r="EP44" s="139"/>
      <c r="EQ44" s="139"/>
      <c r="ER44" s="139"/>
      <c r="ES44" s="139"/>
      <c r="ET44" s="139"/>
      <c r="EU44" s="139"/>
      <c r="EV44" s="139"/>
      <c r="EW44" s="139"/>
      <c r="EX44" s="139"/>
      <c r="EY44" s="139"/>
      <c r="EZ44" s="139"/>
      <c r="FA44" s="139"/>
      <c r="FB44" s="139"/>
      <c r="FC44" s="139"/>
      <c r="FD44" s="139"/>
      <c r="FE44" s="139"/>
      <c r="FF44" s="139"/>
      <c r="FG44" s="139"/>
      <c r="FH44" s="139"/>
      <c r="FI44" s="139"/>
      <c r="FJ44" s="139"/>
      <c r="FK44" s="139"/>
      <c r="FL44" s="139"/>
      <c r="FM44" s="139"/>
      <c r="FN44" s="139"/>
      <c r="FO44" s="139"/>
      <c r="FP44" s="139"/>
      <c r="FQ44" s="139"/>
      <c r="FR44" s="139"/>
      <c r="FS44" s="139"/>
      <c r="FT44" s="139"/>
      <c r="FU44" s="139"/>
      <c r="FV44" s="139"/>
      <c r="FW44" s="139"/>
      <c r="FX44" s="139"/>
      <c r="FY44" s="139"/>
      <c r="FZ44" s="139"/>
      <c r="GA44" s="139"/>
      <c r="GB44" s="139"/>
      <c r="GC44" s="139"/>
      <c r="GD44" s="139"/>
    </row>
    <row r="45" spans="1:24" ht="62.25" customHeight="1">
      <c r="A45" s="39"/>
      <c r="B45" s="50"/>
      <c r="C45" s="51"/>
      <c r="D45" s="52"/>
      <c r="E45" s="52"/>
      <c r="F45" s="52"/>
      <c r="G45" s="39"/>
      <c r="H45" s="39"/>
      <c r="I45" s="39"/>
      <c r="J45" s="39"/>
      <c r="K45" s="95"/>
      <c r="L45" s="39"/>
      <c r="M45" s="39"/>
      <c r="N45" s="39"/>
      <c r="O45" s="95"/>
      <c r="P45" s="39"/>
      <c r="Q45" s="49"/>
      <c r="R45" s="95"/>
      <c r="S45" s="95"/>
      <c r="T45" s="95"/>
      <c r="U45" s="39"/>
      <c r="V45" s="128"/>
      <c r="X45" s="141"/>
    </row>
    <row r="46" spans="2:186" s="39" customFormat="1" ht="45">
      <c r="B46" s="50" t="s">
        <v>39</v>
      </c>
      <c r="C46" s="51"/>
      <c r="D46" s="52"/>
      <c r="E46" s="52"/>
      <c r="F46" s="52"/>
      <c r="J46" s="95"/>
      <c r="Q46" s="49"/>
      <c r="R46" s="95"/>
      <c r="V46" s="128"/>
      <c r="W46" s="142"/>
      <c r="X46" s="143"/>
      <c r="Y46" s="144"/>
      <c r="Z46" s="144"/>
      <c r="AA46" s="143"/>
      <c r="AB46" s="144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  <c r="ES46" s="143"/>
      <c r="ET46" s="143"/>
      <c r="EU46" s="143"/>
      <c r="EV46" s="143"/>
      <c r="EW46" s="143"/>
      <c r="EX46" s="143"/>
      <c r="EY46" s="143"/>
      <c r="EZ46" s="143"/>
      <c r="FA46" s="143"/>
      <c r="FB46" s="143"/>
      <c r="FC46" s="143"/>
      <c r="FD46" s="143"/>
      <c r="FE46" s="143"/>
      <c r="FF46" s="143"/>
      <c r="FG46" s="143"/>
      <c r="FH46" s="143"/>
      <c r="FI46" s="143"/>
      <c r="FJ46" s="143"/>
      <c r="FK46" s="143"/>
      <c r="FL46" s="143"/>
      <c r="FM46" s="143"/>
      <c r="FN46" s="143"/>
      <c r="FO46" s="143"/>
      <c r="FP46" s="143"/>
      <c r="FQ46" s="143"/>
      <c r="FR46" s="143"/>
      <c r="FS46" s="143"/>
      <c r="FT46" s="143"/>
      <c r="FU46" s="143"/>
      <c r="FV46" s="143"/>
      <c r="FW46" s="143"/>
      <c r="FX46" s="143"/>
      <c r="FY46" s="143"/>
      <c r="FZ46" s="143"/>
      <c r="GA46" s="143"/>
      <c r="GB46" s="143"/>
      <c r="GC46" s="143"/>
      <c r="GD46" s="143"/>
    </row>
    <row r="47" spans="2:186" s="39" customFormat="1" ht="45">
      <c r="B47" s="50" t="s">
        <v>40</v>
      </c>
      <c r="C47" s="51"/>
      <c r="D47" s="52"/>
      <c r="E47" s="52"/>
      <c r="F47" s="52"/>
      <c r="G47" s="52"/>
      <c r="N47" s="95"/>
      <c r="Q47" s="49"/>
      <c r="V47" s="128"/>
      <c r="W47" s="142"/>
      <c r="X47" s="143"/>
      <c r="Y47" s="144"/>
      <c r="Z47" s="144"/>
      <c r="AA47" s="143"/>
      <c r="AB47" s="144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  <c r="DR47" s="143"/>
      <c r="DS47" s="143"/>
      <c r="DT47" s="143"/>
      <c r="DU47" s="143"/>
      <c r="DV47" s="143"/>
      <c r="DW47" s="143"/>
      <c r="DX47" s="143"/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43"/>
      <c r="EK47" s="143"/>
      <c r="EL47" s="143"/>
      <c r="EM47" s="143"/>
      <c r="EN47" s="143"/>
      <c r="EO47" s="143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3"/>
      <c r="FA47" s="143"/>
      <c r="FB47" s="143"/>
      <c r="FC47" s="143"/>
      <c r="FD47" s="143"/>
      <c r="FE47" s="143"/>
      <c r="FF47" s="143"/>
      <c r="FG47" s="143"/>
      <c r="FH47" s="143"/>
      <c r="FI47" s="143"/>
      <c r="FJ47" s="143"/>
      <c r="FK47" s="143"/>
      <c r="FL47" s="143"/>
      <c r="FM47" s="143"/>
      <c r="FN47" s="143"/>
      <c r="FO47" s="143"/>
      <c r="FP47" s="143"/>
      <c r="FQ47" s="143"/>
      <c r="FR47" s="143"/>
      <c r="FS47" s="143"/>
      <c r="FT47" s="143"/>
      <c r="FU47" s="143"/>
      <c r="FV47" s="143"/>
      <c r="FW47" s="143"/>
      <c r="FX47" s="143"/>
      <c r="FY47" s="143"/>
      <c r="FZ47" s="143"/>
      <c r="GA47" s="143"/>
      <c r="GB47" s="143"/>
      <c r="GC47" s="143"/>
      <c r="GD47" s="143"/>
    </row>
    <row r="48" spans="2:186" s="39" customFormat="1" ht="45">
      <c r="B48" s="50" t="s">
        <v>144</v>
      </c>
      <c r="C48" s="51"/>
      <c r="D48" s="52"/>
      <c r="E48" s="52"/>
      <c r="F48" s="52"/>
      <c r="G48" s="52"/>
      <c r="N48" s="95"/>
      <c r="Q48" s="49"/>
      <c r="V48" s="128"/>
      <c r="W48" s="142"/>
      <c r="X48" s="143"/>
      <c r="Y48" s="144"/>
      <c r="Z48" s="144"/>
      <c r="AA48" s="143"/>
      <c r="AB48" s="144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  <c r="CI48" s="143"/>
      <c r="CJ48" s="143"/>
      <c r="CK48" s="143"/>
      <c r="CL48" s="143"/>
      <c r="CM48" s="143"/>
      <c r="CN48" s="143"/>
      <c r="CO48" s="143"/>
      <c r="CP48" s="143"/>
      <c r="CQ48" s="143"/>
      <c r="CR48" s="143"/>
      <c r="CS48" s="143"/>
      <c r="CT48" s="143"/>
      <c r="CU48" s="143"/>
      <c r="CV48" s="143"/>
      <c r="CW48" s="143"/>
      <c r="CX48" s="143"/>
      <c r="CY48" s="143"/>
      <c r="CZ48" s="143"/>
      <c r="DA48" s="143"/>
      <c r="DB48" s="143"/>
      <c r="DC48" s="143"/>
      <c r="DD48" s="143"/>
      <c r="DE48" s="143"/>
      <c r="DF48" s="143"/>
      <c r="DG48" s="143"/>
      <c r="DH48" s="143"/>
      <c r="DI48" s="143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43"/>
      <c r="DW48" s="143"/>
      <c r="DX48" s="143"/>
      <c r="DY48" s="143"/>
      <c r="DZ48" s="143"/>
      <c r="EA48" s="143"/>
      <c r="EB48" s="143"/>
      <c r="EC48" s="143"/>
      <c r="ED48" s="143"/>
      <c r="EE48" s="143"/>
      <c r="EF48" s="143"/>
      <c r="EG48" s="143"/>
      <c r="EH48" s="143"/>
      <c r="EI48" s="143"/>
      <c r="EJ48" s="143"/>
      <c r="EK48" s="143"/>
      <c r="EL48" s="143"/>
      <c r="EM48" s="143"/>
      <c r="EN48" s="143"/>
      <c r="EO48" s="143"/>
      <c r="EP48" s="143"/>
      <c r="EQ48" s="143"/>
      <c r="ER48" s="143"/>
      <c r="ES48" s="143"/>
      <c r="ET48" s="143"/>
      <c r="EU48" s="143"/>
      <c r="EV48" s="143"/>
      <c r="EW48" s="143"/>
      <c r="EX48" s="143"/>
      <c r="EY48" s="143"/>
      <c r="EZ48" s="143"/>
      <c r="FA48" s="143"/>
      <c r="FB48" s="143"/>
      <c r="FC48" s="143"/>
      <c r="FD48" s="143"/>
      <c r="FE48" s="143"/>
      <c r="FF48" s="143"/>
      <c r="FG48" s="143"/>
      <c r="FH48" s="143"/>
      <c r="FI48" s="143"/>
      <c r="FJ48" s="143"/>
      <c r="FK48" s="143"/>
      <c r="FL48" s="143"/>
      <c r="FM48" s="143"/>
      <c r="FN48" s="143"/>
      <c r="FO48" s="143"/>
      <c r="FP48" s="143"/>
      <c r="FQ48" s="143"/>
      <c r="FR48" s="143"/>
      <c r="FS48" s="143"/>
      <c r="FT48" s="143"/>
      <c r="FU48" s="143"/>
      <c r="FV48" s="143"/>
      <c r="FW48" s="143"/>
      <c r="FX48" s="143"/>
      <c r="FY48" s="143"/>
      <c r="FZ48" s="143"/>
      <c r="GA48" s="143"/>
      <c r="GB48" s="143"/>
      <c r="GC48" s="143"/>
      <c r="GD48" s="143"/>
    </row>
    <row r="49" spans="2:186" s="39" customFormat="1" ht="45">
      <c r="B49" s="82" t="s">
        <v>145</v>
      </c>
      <c r="C49" s="51"/>
      <c r="D49" s="52"/>
      <c r="E49" s="52"/>
      <c r="F49" s="52"/>
      <c r="G49" s="52"/>
      <c r="N49" s="95"/>
      <c r="Q49" s="49"/>
      <c r="V49" s="128"/>
      <c r="W49" s="142"/>
      <c r="X49" s="143"/>
      <c r="Y49" s="144"/>
      <c r="Z49" s="144"/>
      <c r="AA49" s="143"/>
      <c r="AB49" s="144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3"/>
      <c r="DU49" s="143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3"/>
      <c r="EH49" s="143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3"/>
      <c r="EU49" s="143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3"/>
      <c r="FG49" s="143"/>
      <c r="FH49" s="143"/>
      <c r="FI49" s="143"/>
      <c r="FJ49" s="143"/>
      <c r="FK49" s="143"/>
      <c r="FL49" s="143"/>
      <c r="FM49" s="143"/>
      <c r="FN49" s="143"/>
      <c r="FO49" s="143"/>
      <c r="FP49" s="143"/>
      <c r="FQ49" s="143"/>
      <c r="FR49" s="143"/>
      <c r="FS49" s="143"/>
      <c r="FT49" s="143"/>
      <c r="FU49" s="143"/>
      <c r="FV49" s="143"/>
      <c r="FW49" s="143"/>
      <c r="FX49" s="143"/>
      <c r="FY49" s="143"/>
      <c r="FZ49" s="143"/>
      <c r="GA49" s="143"/>
      <c r="GB49" s="143"/>
      <c r="GC49" s="143"/>
      <c r="GD49" s="143"/>
    </row>
    <row r="50" spans="1:22" ht="45">
      <c r="A50" s="50" t="s">
        <v>242</v>
      </c>
      <c r="B50" s="50"/>
      <c r="C50" s="51"/>
      <c r="D50" s="51"/>
      <c r="E50" s="50"/>
      <c r="F50" s="50"/>
      <c r="G50" s="51"/>
      <c r="H50" s="52"/>
      <c r="I50" s="52"/>
      <c r="J50" s="52"/>
      <c r="K50" s="39"/>
      <c r="L50" s="39"/>
      <c r="M50" s="39"/>
      <c r="N50" s="39"/>
      <c r="O50" s="39"/>
      <c r="P50" s="39"/>
      <c r="Q50" s="49"/>
      <c r="R50" s="39"/>
      <c r="S50" s="39"/>
      <c r="T50" s="39"/>
      <c r="U50" s="39"/>
      <c r="V50" s="128"/>
    </row>
    <row r="51" spans="1:22" ht="45">
      <c r="A51" s="50"/>
      <c r="B51" s="50"/>
      <c r="C51" s="51"/>
      <c r="D51" s="51"/>
      <c r="E51" s="50"/>
      <c r="F51" s="50"/>
      <c r="G51" s="51"/>
      <c r="H51" s="52"/>
      <c r="I51" s="52"/>
      <c r="J51" s="52"/>
      <c r="K51" s="39"/>
      <c r="L51" s="39"/>
      <c r="M51" s="39"/>
      <c r="N51" s="39"/>
      <c r="O51" s="39"/>
      <c r="P51" s="39"/>
      <c r="Q51" s="49"/>
      <c r="R51" s="39"/>
      <c r="S51" s="39"/>
      <c r="T51" s="39"/>
      <c r="U51" s="39"/>
      <c r="V51" s="128"/>
    </row>
    <row r="52" spans="1:22" ht="50.25">
      <c r="A52" s="76" t="s">
        <v>85</v>
      </c>
      <c r="B52" s="77"/>
      <c r="C52" s="78"/>
      <c r="D52" s="78"/>
      <c r="E52" s="77"/>
      <c r="F52" s="77"/>
      <c r="G52" s="75"/>
      <c r="H52" s="52"/>
      <c r="I52" s="52"/>
      <c r="J52" s="52"/>
      <c r="K52" s="39"/>
      <c r="L52" s="39"/>
      <c r="M52" s="39"/>
      <c r="N52" s="39"/>
      <c r="O52" s="39"/>
      <c r="P52" s="39"/>
      <c r="Q52" s="49"/>
      <c r="R52" s="39"/>
      <c r="S52" s="39"/>
      <c r="T52" s="39"/>
      <c r="U52" s="39"/>
      <c r="V52" s="128"/>
    </row>
    <row r="53" spans="1:22" ht="50.25">
      <c r="A53" s="79" t="s">
        <v>86</v>
      </c>
      <c r="B53" s="77"/>
      <c r="C53" s="78"/>
      <c r="D53" s="78"/>
      <c r="E53" s="77"/>
      <c r="F53" s="77"/>
      <c r="G53" s="75"/>
      <c r="H53" s="52"/>
      <c r="I53" s="52"/>
      <c r="J53" s="52"/>
      <c r="K53" s="39"/>
      <c r="L53" s="39"/>
      <c r="M53" s="39"/>
      <c r="N53" s="39"/>
      <c r="O53" s="39"/>
      <c r="P53" s="39"/>
      <c r="Q53" s="49"/>
      <c r="R53" s="39"/>
      <c r="S53" s="39"/>
      <c r="T53" s="39"/>
      <c r="U53" s="39"/>
      <c r="V53" s="128"/>
    </row>
    <row r="54" spans="1:22" ht="50.25">
      <c r="A54" s="174" t="s">
        <v>193</v>
      </c>
      <c r="B54" s="77"/>
      <c r="C54" s="78"/>
      <c r="D54" s="78"/>
      <c r="E54" s="77"/>
      <c r="F54" s="77"/>
      <c r="G54" s="75"/>
      <c r="H54" s="52"/>
      <c r="I54" s="52"/>
      <c r="J54" s="52"/>
      <c r="K54" s="39"/>
      <c r="L54" s="39"/>
      <c r="M54" s="39"/>
      <c r="N54" s="39"/>
      <c r="O54" s="39"/>
      <c r="P54" s="39"/>
      <c r="Q54" s="49"/>
      <c r="R54" s="39"/>
      <c r="S54" s="39"/>
      <c r="T54" s="39"/>
      <c r="U54" s="39"/>
      <c r="V54" s="128"/>
    </row>
    <row r="55" spans="1:22" ht="50.25">
      <c r="A55" s="108" t="s">
        <v>142</v>
      </c>
      <c r="B55" s="77"/>
      <c r="C55" s="78"/>
      <c r="D55" s="78"/>
      <c r="E55" s="77"/>
      <c r="F55" s="77"/>
      <c r="G55" s="75"/>
      <c r="H55" s="52"/>
      <c r="I55" s="52"/>
      <c r="J55" s="52"/>
      <c r="K55" s="39"/>
      <c r="L55" s="39"/>
      <c r="M55" s="39"/>
      <c r="N55" s="39"/>
      <c r="O55" s="39"/>
      <c r="P55" s="39"/>
      <c r="Q55" s="49"/>
      <c r="R55" s="39"/>
      <c r="S55" s="39"/>
      <c r="T55" s="39"/>
      <c r="U55" s="39"/>
      <c r="V55" s="128"/>
    </row>
    <row r="56" spans="1:22" ht="50.25">
      <c r="A56" s="109" t="s">
        <v>143</v>
      </c>
      <c r="B56" s="77"/>
      <c r="C56" s="78"/>
      <c r="D56" s="78"/>
      <c r="E56" s="77"/>
      <c r="F56" s="77"/>
      <c r="G56" s="75"/>
      <c r="H56" s="52"/>
      <c r="I56" s="52"/>
      <c r="J56" s="52"/>
      <c r="K56" s="39"/>
      <c r="L56" s="39"/>
      <c r="M56" s="39"/>
      <c r="N56" s="39"/>
      <c r="O56" s="39"/>
      <c r="P56" s="39"/>
      <c r="Q56" s="49"/>
      <c r="R56" s="39"/>
      <c r="S56" s="39"/>
      <c r="T56" s="39"/>
      <c r="U56" s="39"/>
      <c r="V56" s="128"/>
    </row>
    <row r="57" spans="1:22" ht="68.25" customHeight="1">
      <c r="A57" s="80" t="s">
        <v>87</v>
      </c>
      <c r="B57" s="81"/>
      <c r="C57" s="81"/>
      <c r="D57" s="81"/>
      <c r="E57" s="82"/>
      <c r="F57" s="82"/>
      <c r="G57" s="83"/>
      <c r="H57" s="52"/>
      <c r="I57" s="52"/>
      <c r="J57" s="52"/>
      <c r="K57" s="39"/>
      <c r="L57" s="39"/>
      <c r="M57" s="39"/>
      <c r="N57" s="39"/>
      <c r="O57" s="39"/>
      <c r="P57" s="39"/>
      <c r="Q57" s="49"/>
      <c r="R57" s="39"/>
      <c r="S57" s="39"/>
      <c r="T57" s="39"/>
      <c r="U57" s="39"/>
      <c r="V57" s="128"/>
    </row>
    <row r="58" spans="1:22" ht="45">
      <c r="A58" s="74"/>
      <c r="B58" s="50"/>
      <c r="C58" s="51"/>
      <c r="D58" s="51"/>
      <c r="E58" s="50"/>
      <c r="F58" s="50"/>
      <c r="G58" s="51"/>
      <c r="H58" s="52"/>
      <c r="I58" s="52"/>
      <c r="J58" s="52"/>
      <c r="K58" s="39"/>
      <c r="L58" s="39"/>
      <c r="M58" s="39"/>
      <c r="N58" s="39"/>
      <c r="O58" s="39"/>
      <c r="P58" s="39"/>
      <c r="Q58" s="49"/>
      <c r="R58" s="39"/>
      <c r="S58" s="39"/>
      <c r="T58" s="39"/>
      <c r="U58" s="39"/>
      <c r="V58" s="128"/>
    </row>
    <row r="59" spans="1:22" ht="43.5" customHeight="1">
      <c r="A59" s="50"/>
      <c r="B59" s="50"/>
      <c r="C59" s="51"/>
      <c r="D59" s="51"/>
      <c r="E59" s="50"/>
      <c r="F59" s="50"/>
      <c r="G59" s="51"/>
      <c r="H59" s="52"/>
      <c r="I59" s="52"/>
      <c r="J59" s="52"/>
      <c r="K59" s="39"/>
      <c r="L59" s="39"/>
      <c r="M59" s="39"/>
      <c r="N59" s="39"/>
      <c r="O59" s="39"/>
      <c r="P59" s="39"/>
      <c r="Q59" s="49"/>
      <c r="R59" s="39"/>
      <c r="S59" s="39"/>
      <c r="T59" s="39"/>
      <c r="U59" s="39"/>
      <c r="V59" s="128"/>
    </row>
    <row r="60" spans="1:22" ht="45" hidden="1">
      <c r="A60" s="50"/>
      <c r="B60" s="46" t="s">
        <v>35</v>
      </c>
      <c r="C60" s="44"/>
      <c r="D60" s="45"/>
      <c r="E60" s="44"/>
      <c r="F60" s="44"/>
      <c r="G60" s="45"/>
      <c r="H60" s="45"/>
      <c r="I60" s="45"/>
      <c r="J60" s="45"/>
      <c r="K60" s="44"/>
      <c r="L60" s="46" t="s">
        <v>49</v>
      </c>
      <c r="M60" s="44"/>
      <c r="N60" s="45"/>
      <c r="O60" s="45"/>
      <c r="P60" s="44"/>
      <c r="Q60" s="44"/>
      <c r="R60" s="45"/>
      <c r="S60" s="45"/>
      <c r="T60" s="39"/>
      <c r="U60" s="39"/>
      <c r="V60" s="128"/>
    </row>
    <row r="61" spans="1:22" ht="45" hidden="1">
      <c r="A61" s="50"/>
      <c r="B61" s="46" t="s">
        <v>37</v>
      </c>
      <c r="C61" s="44"/>
      <c r="D61" s="45"/>
      <c r="E61" s="44"/>
      <c r="F61" s="44"/>
      <c r="G61" s="45"/>
      <c r="H61" s="45"/>
      <c r="I61" s="45"/>
      <c r="J61" s="45"/>
      <c r="K61" s="44"/>
      <c r="L61" s="46" t="s">
        <v>43</v>
      </c>
      <c r="M61" s="44"/>
      <c r="N61" s="45"/>
      <c r="O61" s="45"/>
      <c r="P61" s="44"/>
      <c r="Q61" s="44"/>
      <c r="R61" s="45"/>
      <c r="S61" s="45"/>
      <c r="T61" s="39"/>
      <c r="U61" s="39"/>
      <c r="V61" s="128"/>
    </row>
    <row r="62" spans="1:22" ht="45" hidden="1">
      <c r="A62" s="50"/>
      <c r="B62" s="46" t="s">
        <v>38</v>
      </c>
      <c r="C62" s="44"/>
      <c r="D62" s="45"/>
      <c r="E62" s="44"/>
      <c r="F62" s="44"/>
      <c r="G62" s="45"/>
      <c r="H62" s="45"/>
      <c r="I62" s="45"/>
      <c r="J62" s="45"/>
      <c r="K62" s="44"/>
      <c r="L62" s="46" t="s">
        <v>48</v>
      </c>
      <c r="M62" s="44"/>
      <c r="N62" s="45"/>
      <c r="O62" s="45"/>
      <c r="P62" s="44"/>
      <c r="Q62" s="44"/>
      <c r="R62" s="45"/>
      <c r="S62" s="45"/>
      <c r="T62" s="39"/>
      <c r="U62" s="39"/>
      <c r="V62" s="128"/>
    </row>
    <row r="63" spans="1:22" ht="45" hidden="1">
      <c r="A63" s="50"/>
      <c r="B63" s="46" t="s">
        <v>42</v>
      </c>
      <c r="C63" s="44"/>
      <c r="D63" s="45"/>
      <c r="E63" s="44"/>
      <c r="F63" s="44"/>
      <c r="G63" s="45"/>
      <c r="H63" s="45"/>
      <c r="I63" s="45"/>
      <c r="J63" s="45"/>
      <c r="K63" s="45"/>
      <c r="L63" s="46" t="s">
        <v>50</v>
      </c>
      <c r="M63" s="44"/>
      <c r="N63" s="45"/>
      <c r="O63" s="45"/>
      <c r="P63" s="44"/>
      <c r="Q63" s="44"/>
      <c r="R63" s="45"/>
      <c r="S63" s="45"/>
      <c r="U63" s="39"/>
      <c r="V63" s="128"/>
    </row>
    <row r="64" spans="1:22" ht="45" hidden="1">
      <c r="A64" s="50"/>
      <c r="B64" s="46" t="s">
        <v>44</v>
      </c>
      <c r="C64" s="44"/>
      <c r="D64" s="45"/>
      <c r="E64" s="44"/>
      <c r="F64" s="44"/>
      <c r="G64" s="45"/>
      <c r="H64" s="45"/>
      <c r="I64" s="45"/>
      <c r="J64" s="45"/>
      <c r="K64" s="45"/>
      <c r="L64" s="46"/>
      <c r="M64" s="44"/>
      <c r="N64" s="45"/>
      <c r="O64" s="45"/>
      <c r="P64" s="44"/>
      <c r="Q64" s="44"/>
      <c r="R64" s="45"/>
      <c r="S64" s="45"/>
      <c r="U64" s="39"/>
      <c r="V64" s="128"/>
    </row>
    <row r="65" spans="1:22" ht="45" hidden="1">
      <c r="A65" s="50"/>
      <c r="B65" s="46" t="s">
        <v>45</v>
      </c>
      <c r="C65" s="44"/>
      <c r="D65" s="45"/>
      <c r="E65" s="44"/>
      <c r="F65" s="44"/>
      <c r="G65" s="45"/>
      <c r="H65" s="45"/>
      <c r="I65" s="45"/>
      <c r="J65" s="45"/>
      <c r="K65" s="45"/>
      <c r="L65" s="46" t="s">
        <v>51</v>
      </c>
      <c r="M65" s="44"/>
      <c r="N65" s="45"/>
      <c r="O65" s="45"/>
      <c r="P65" s="44"/>
      <c r="Q65" s="44"/>
      <c r="R65" s="45"/>
      <c r="S65" s="45"/>
      <c r="U65" s="39"/>
      <c r="V65" s="128"/>
    </row>
    <row r="66" spans="1:22" ht="45" hidden="1">
      <c r="A66" s="50"/>
      <c r="B66" s="46" t="s">
        <v>46</v>
      </c>
      <c r="C66" s="44"/>
      <c r="D66" s="45"/>
      <c r="E66" s="44"/>
      <c r="F66" s="44"/>
      <c r="G66" s="45"/>
      <c r="H66" s="45"/>
      <c r="I66" s="45"/>
      <c r="J66" s="45"/>
      <c r="K66" s="45"/>
      <c r="L66" s="46" t="s">
        <v>52</v>
      </c>
      <c r="M66" s="44"/>
      <c r="N66" s="45"/>
      <c r="O66" s="45"/>
      <c r="P66" s="44"/>
      <c r="Q66" s="44"/>
      <c r="R66" s="45"/>
      <c r="S66" s="45"/>
      <c r="U66" s="39"/>
      <c r="V66" s="128"/>
    </row>
    <row r="67" spans="1:22" ht="45" hidden="1">
      <c r="A67" s="50"/>
      <c r="B67" s="46" t="s">
        <v>53</v>
      </c>
      <c r="C67" s="44"/>
      <c r="D67" s="45"/>
      <c r="E67" s="44"/>
      <c r="F67" s="44"/>
      <c r="G67" s="45"/>
      <c r="H67" s="45"/>
      <c r="I67" s="45"/>
      <c r="J67" s="45"/>
      <c r="K67" s="45" t="s">
        <v>47</v>
      </c>
      <c r="L67" s="46" t="s">
        <v>54</v>
      </c>
      <c r="M67" s="44"/>
      <c r="N67" s="45"/>
      <c r="O67" s="45"/>
      <c r="P67" s="44"/>
      <c r="Q67" s="44"/>
      <c r="R67" s="45"/>
      <c r="S67" s="45"/>
      <c r="T67" s="39"/>
      <c r="U67" s="39"/>
      <c r="V67" s="128"/>
    </row>
    <row r="68" spans="1:22" ht="45" hidden="1">
      <c r="A68" s="50"/>
      <c r="B68" s="46"/>
      <c r="C68" s="44"/>
      <c r="D68" s="45"/>
      <c r="E68" s="44"/>
      <c r="F68" s="44"/>
      <c r="G68" s="45"/>
      <c r="H68" s="45"/>
      <c r="I68" s="45"/>
      <c r="J68" s="45"/>
      <c r="K68" s="45"/>
      <c r="L68" s="46"/>
      <c r="M68" s="44"/>
      <c r="N68" s="45"/>
      <c r="O68" s="45"/>
      <c r="P68" s="44"/>
      <c r="Q68" s="44"/>
      <c r="R68" s="45"/>
      <c r="S68" s="45"/>
      <c r="T68" s="39"/>
      <c r="U68" s="39"/>
      <c r="V68" s="128"/>
    </row>
    <row r="69" spans="1:22" ht="45" hidden="1">
      <c r="A69" s="44" t="s">
        <v>148</v>
      </c>
      <c r="B69" s="44"/>
      <c r="C69" s="45"/>
      <c r="D69" s="44"/>
      <c r="E69" s="44"/>
      <c r="F69" s="45"/>
      <c r="G69" s="45"/>
      <c r="H69" s="45"/>
      <c r="I69" s="45"/>
      <c r="J69" s="45"/>
      <c r="K69" s="44" t="s">
        <v>55</v>
      </c>
      <c r="L69" s="44"/>
      <c r="M69" s="45"/>
      <c r="N69" s="45"/>
      <c r="O69" s="44"/>
      <c r="P69" s="44"/>
      <c r="Q69" s="45"/>
      <c r="R69" s="45"/>
      <c r="S69" s="45"/>
      <c r="T69" s="39"/>
      <c r="U69" s="39"/>
      <c r="V69" s="128"/>
    </row>
    <row r="70" spans="1:22" ht="45" hidden="1">
      <c r="A70" s="44" t="s">
        <v>67</v>
      </c>
      <c r="B70" s="44"/>
      <c r="C70" s="45"/>
      <c r="D70" s="44"/>
      <c r="E70" s="44"/>
      <c r="F70" s="45"/>
      <c r="G70" s="45"/>
      <c r="H70" s="45"/>
      <c r="I70" s="45"/>
      <c r="J70" s="45"/>
      <c r="K70" s="44"/>
      <c r="L70" s="44"/>
      <c r="M70" s="45"/>
      <c r="N70" s="45"/>
      <c r="O70" s="44"/>
      <c r="P70" s="44"/>
      <c r="Q70" s="45"/>
      <c r="R70" s="45"/>
      <c r="S70" s="45"/>
      <c r="T70" s="39"/>
      <c r="U70" s="39"/>
      <c r="V70" s="128"/>
    </row>
    <row r="71" spans="1:22" ht="45" hidden="1">
      <c r="A71" s="46" t="s">
        <v>66</v>
      </c>
      <c r="B71" s="44"/>
      <c r="C71" s="45"/>
      <c r="D71" s="44"/>
      <c r="E71" s="44"/>
      <c r="F71" s="45"/>
      <c r="G71" s="45"/>
      <c r="H71" s="45"/>
      <c r="I71" s="45"/>
      <c r="K71" s="44"/>
      <c r="L71" s="46" t="s">
        <v>60</v>
      </c>
      <c r="M71" s="45"/>
      <c r="N71" s="45"/>
      <c r="O71" s="44"/>
      <c r="P71" s="44"/>
      <c r="Q71" s="45"/>
      <c r="T71" s="39"/>
      <c r="U71" s="39"/>
      <c r="V71" s="128"/>
    </row>
    <row r="72" spans="1:22" ht="45" hidden="1">
      <c r="A72" s="46" t="s">
        <v>58</v>
      </c>
      <c r="B72" s="44"/>
      <c r="C72" s="45"/>
      <c r="D72" s="44"/>
      <c r="E72" s="44"/>
      <c r="F72" s="45"/>
      <c r="G72" s="45"/>
      <c r="H72" s="45"/>
      <c r="I72" s="45"/>
      <c r="J72" s="45"/>
      <c r="K72" s="45"/>
      <c r="L72" s="46" t="s">
        <v>56</v>
      </c>
      <c r="M72" s="45"/>
      <c r="N72" s="45"/>
      <c r="O72" s="44"/>
      <c r="P72" s="44"/>
      <c r="Q72" s="45"/>
      <c r="R72" s="45"/>
      <c r="S72" s="45"/>
      <c r="T72" s="45"/>
      <c r="U72" s="45"/>
      <c r="V72" s="128"/>
    </row>
    <row r="73" spans="1:22" ht="45" hidden="1">
      <c r="A73" s="62" t="s">
        <v>59</v>
      </c>
      <c r="B73" s="2"/>
      <c r="H73" s="45"/>
      <c r="I73" s="45"/>
      <c r="J73" s="45"/>
      <c r="K73" s="45"/>
      <c r="L73" s="46"/>
      <c r="M73" s="44"/>
      <c r="N73" s="45"/>
      <c r="O73" s="45"/>
      <c r="P73" s="44"/>
      <c r="Q73" s="44"/>
      <c r="R73" s="45"/>
      <c r="S73" s="45"/>
      <c r="T73" s="45"/>
      <c r="U73" s="45"/>
      <c r="V73" s="128"/>
    </row>
    <row r="74" spans="1:22" ht="45" hidden="1">
      <c r="A74" s="46" t="s">
        <v>62</v>
      </c>
      <c r="B74" s="44"/>
      <c r="C74" s="45"/>
      <c r="D74" s="44"/>
      <c r="E74" s="44"/>
      <c r="F74" s="45"/>
      <c r="G74" s="45"/>
      <c r="H74" s="45"/>
      <c r="I74" s="45"/>
      <c r="K74" s="67"/>
      <c r="L74" s="46" t="s">
        <v>65</v>
      </c>
      <c r="M74" s="45"/>
      <c r="N74" s="45"/>
      <c r="O74" s="44"/>
      <c r="P74" s="44"/>
      <c r="Q74" s="45"/>
      <c r="T74" s="45"/>
      <c r="U74" s="45"/>
      <c r="V74" s="128"/>
    </row>
    <row r="75" spans="1:17" ht="49.5" customHeight="1" hidden="1">
      <c r="A75" s="62" t="s">
        <v>63</v>
      </c>
      <c r="B75" s="2"/>
      <c r="H75" s="45"/>
      <c r="I75" s="45"/>
      <c r="J75" s="45"/>
      <c r="M75" s="46"/>
      <c r="N75" s="45"/>
      <c r="O75" s="45"/>
      <c r="P75" s="44"/>
      <c r="Q75" s="44"/>
    </row>
    <row r="76" spans="1:17" ht="49.5" customHeight="1" hidden="1">
      <c r="A76" s="63" t="s">
        <v>64</v>
      </c>
      <c r="B76" s="44"/>
      <c r="C76" s="45"/>
      <c r="D76" s="44"/>
      <c r="E76" s="44"/>
      <c r="F76" s="45"/>
      <c r="G76" s="45"/>
      <c r="H76" s="45"/>
      <c r="I76" s="45"/>
      <c r="K76" s="46"/>
      <c r="L76" s="46"/>
      <c r="M76" s="45"/>
      <c r="N76" s="45"/>
      <c r="O76" s="44"/>
      <c r="P76" s="44"/>
      <c r="Q76" s="45"/>
    </row>
    <row r="77" spans="1:17" ht="43.5" customHeight="1" hidden="1">
      <c r="A77" s="46" t="s">
        <v>68</v>
      </c>
      <c r="B77" s="44"/>
      <c r="C77" s="45"/>
      <c r="D77" s="44"/>
      <c r="E77" s="44"/>
      <c r="F77" s="45"/>
      <c r="G77" s="45"/>
      <c r="H77" s="45"/>
      <c r="I77" s="45"/>
      <c r="K77" s="46"/>
      <c r="L77" s="46" t="s">
        <v>71</v>
      </c>
      <c r="M77" s="45"/>
      <c r="N77" s="45"/>
      <c r="O77" s="44"/>
      <c r="P77" s="44"/>
      <c r="Q77" s="45"/>
    </row>
    <row r="78" spans="1:17" ht="49.5" customHeight="1" hidden="1">
      <c r="A78" s="62" t="s">
        <v>69</v>
      </c>
      <c r="B78" s="2"/>
      <c r="H78" s="45"/>
      <c r="I78" s="45"/>
      <c r="K78" s="46"/>
      <c r="L78" s="46"/>
      <c r="M78" s="45"/>
      <c r="N78" s="45"/>
      <c r="O78" s="44"/>
      <c r="P78" s="44"/>
      <c r="Q78" s="45"/>
    </row>
    <row r="79" spans="1:17" ht="49.5" customHeight="1" hidden="1">
      <c r="A79" s="63" t="s">
        <v>70</v>
      </c>
      <c r="B79" s="44"/>
      <c r="C79" s="45"/>
      <c r="D79" s="44"/>
      <c r="E79" s="44"/>
      <c r="F79" s="45"/>
      <c r="G79" s="45"/>
      <c r="H79" s="45"/>
      <c r="I79" s="45"/>
      <c r="K79" s="46"/>
      <c r="L79" s="46"/>
      <c r="M79" s="45"/>
      <c r="N79" s="45"/>
      <c r="O79" s="44"/>
      <c r="P79" s="44"/>
      <c r="Q79" s="45"/>
    </row>
    <row r="80" spans="1:11" ht="49.5" customHeight="1" hidden="1">
      <c r="A80" s="44"/>
      <c r="B80" s="44"/>
      <c r="C80" s="45"/>
      <c r="D80" s="44"/>
      <c r="E80" s="44"/>
      <c r="F80" s="45"/>
      <c r="G80" s="45"/>
      <c r="H80" s="45"/>
      <c r="I80" s="45"/>
      <c r="J80" s="65"/>
      <c r="K80" s="65"/>
    </row>
    <row r="81" spans="1:20" ht="43.5" customHeight="1" hidden="1">
      <c r="A81" s="44" t="s">
        <v>74</v>
      </c>
      <c r="B81" s="44"/>
      <c r="C81" s="45"/>
      <c r="D81" s="44"/>
      <c r="E81" s="44"/>
      <c r="F81" s="45"/>
      <c r="G81" s="45"/>
      <c r="H81" s="45"/>
      <c r="I81" s="45"/>
      <c r="J81" s="65"/>
      <c r="K81" s="65"/>
      <c r="L81" s="46" t="s">
        <v>75</v>
      </c>
      <c r="M81" s="45"/>
      <c r="N81" s="45"/>
      <c r="O81" s="44"/>
      <c r="P81" s="44"/>
      <c r="Q81" s="45"/>
      <c r="T81" s="68"/>
    </row>
    <row r="82" spans="1:17" ht="49.5" customHeight="1" hidden="1">
      <c r="A82" s="62" t="s">
        <v>72</v>
      </c>
      <c r="B82" s="2"/>
      <c r="H82" s="45"/>
      <c r="I82" s="45"/>
      <c r="J82" s="65"/>
      <c r="K82" s="65"/>
      <c r="L82" s="65"/>
      <c r="M82" s="45"/>
      <c r="N82" s="45"/>
      <c r="O82" s="44"/>
      <c r="P82" s="44"/>
      <c r="Q82" s="45"/>
    </row>
    <row r="83" spans="1:20" ht="49.5" customHeight="1" hidden="1">
      <c r="A83" s="63" t="s">
        <v>73</v>
      </c>
      <c r="B83" s="44"/>
      <c r="C83" s="45"/>
      <c r="D83" s="44"/>
      <c r="E83" s="44"/>
      <c r="F83" s="45"/>
      <c r="G83" s="45"/>
      <c r="H83" s="45"/>
      <c r="I83" s="45"/>
      <c r="J83" s="46"/>
      <c r="K83" s="65"/>
      <c r="L83" s="46"/>
      <c r="M83" s="45"/>
      <c r="N83" s="45"/>
      <c r="O83" s="44"/>
      <c r="P83" s="44"/>
      <c r="Q83" s="45"/>
      <c r="T83" s="39"/>
    </row>
    <row r="84" spans="1:20" ht="49.5" customHeight="1" hidden="1">
      <c r="A84" s="44" t="s">
        <v>78</v>
      </c>
      <c r="B84" s="44"/>
      <c r="C84" s="45"/>
      <c r="D84" s="44"/>
      <c r="E84" s="44"/>
      <c r="F84" s="45"/>
      <c r="G84" s="45"/>
      <c r="H84" s="45"/>
      <c r="I84" s="45"/>
      <c r="J84" s="45"/>
      <c r="K84" s="65"/>
      <c r="L84" s="46" t="s">
        <v>83</v>
      </c>
      <c r="M84" s="45"/>
      <c r="N84" s="45"/>
      <c r="O84" s="44"/>
      <c r="P84" s="44"/>
      <c r="Q84" s="45"/>
      <c r="R84" s="39"/>
      <c r="S84" s="39"/>
      <c r="T84" s="45"/>
    </row>
    <row r="85" spans="1:19" ht="49.5" customHeight="1" hidden="1">
      <c r="A85" s="62" t="s">
        <v>79</v>
      </c>
      <c r="B85" s="2"/>
      <c r="H85" s="65"/>
      <c r="I85" s="46"/>
      <c r="J85" s="65"/>
      <c r="K85" s="39"/>
      <c r="N85" s="46" t="s">
        <v>76</v>
      </c>
      <c r="O85" s="45"/>
      <c r="P85" s="45"/>
      <c r="Q85" s="44"/>
      <c r="R85" s="45"/>
      <c r="S85" s="45"/>
    </row>
    <row r="86" spans="1:22" ht="49.5" customHeight="1" hidden="1">
      <c r="A86" s="85" t="s">
        <v>80</v>
      </c>
      <c r="B86" s="85"/>
      <c r="C86" s="85"/>
      <c r="D86" s="85"/>
      <c r="E86" s="85"/>
      <c r="F86" s="85"/>
      <c r="G86" s="85"/>
      <c r="H86" s="45"/>
      <c r="I86" s="45"/>
      <c r="J86" s="65"/>
      <c r="K86" s="65"/>
      <c r="L86" s="65"/>
      <c r="M86" s="39"/>
      <c r="N86" s="46" t="s">
        <v>77</v>
      </c>
      <c r="O86" s="45"/>
      <c r="P86" s="45"/>
      <c r="Q86" s="44"/>
      <c r="R86" s="45"/>
      <c r="S86" s="45"/>
      <c r="V86" s="129"/>
    </row>
    <row r="87" spans="1:19" ht="49.5" customHeight="1" hidden="1">
      <c r="A87" s="63" t="s">
        <v>81</v>
      </c>
      <c r="B87" s="44"/>
      <c r="C87" s="45"/>
      <c r="D87" s="44"/>
      <c r="E87" s="44"/>
      <c r="F87" s="45"/>
      <c r="G87" s="45"/>
      <c r="H87" s="45"/>
      <c r="I87" s="45"/>
      <c r="J87" s="65"/>
      <c r="K87" s="65"/>
      <c r="L87" s="65"/>
      <c r="M87" s="39"/>
      <c r="N87" s="39"/>
      <c r="O87" s="49"/>
      <c r="P87" s="39"/>
      <c r="Q87" s="39"/>
      <c r="R87" s="39"/>
      <c r="S87" s="39"/>
    </row>
    <row r="88" spans="1:19" ht="49.5" customHeight="1" hidden="1">
      <c r="A88" s="88" t="s">
        <v>82</v>
      </c>
      <c r="B88" s="88"/>
      <c r="C88" s="88"/>
      <c r="D88" s="88"/>
      <c r="E88" s="88"/>
      <c r="F88" s="88"/>
      <c r="G88" s="88"/>
      <c r="H88" s="86"/>
      <c r="I88" s="87"/>
      <c r="J88" s="87"/>
      <c r="K88" s="65"/>
      <c r="L88" s="65"/>
      <c r="M88" s="39"/>
      <c r="N88" s="39"/>
      <c r="O88" s="49"/>
      <c r="P88" s="39"/>
      <c r="Q88" s="39"/>
      <c r="R88" s="39"/>
      <c r="S88" s="39"/>
    </row>
    <row r="89" spans="1:19" ht="43.5" customHeight="1" hidden="1">
      <c r="A89" s="44" t="s">
        <v>88</v>
      </c>
      <c r="B89" s="44"/>
      <c r="C89" s="45"/>
      <c r="D89" s="44"/>
      <c r="E89" s="44"/>
      <c r="F89" s="45"/>
      <c r="G89" s="45"/>
      <c r="H89" s="45"/>
      <c r="I89" s="45"/>
      <c r="J89" s="65"/>
      <c r="K89" s="65"/>
      <c r="L89" s="46" t="s">
        <v>94</v>
      </c>
      <c r="M89" s="45"/>
      <c r="N89" s="45"/>
      <c r="O89" s="44"/>
      <c r="P89" s="44"/>
      <c r="Q89" s="45"/>
      <c r="R89" s="39"/>
      <c r="S89" s="39"/>
    </row>
    <row r="90" spans="1:19" ht="49.5" customHeight="1" hidden="1">
      <c r="A90" s="102" t="s">
        <v>89</v>
      </c>
      <c r="B90" s="103"/>
      <c r="C90" s="103"/>
      <c r="D90" s="103"/>
      <c r="E90" s="103"/>
      <c r="F90" s="103"/>
      <c r="G90" s="103"/>
      <c r="H90" s="104"/>
      <c r="I90" s="65"/>
      <c r="J90" s="65"/>
      <c r="K90" s="65"/>
      <c r="N90" s="46" t="s">
        <v>84</v>
      </c>
      <c r="O90" s="45"/>
      <c r="P90" s="45"/>
      <c r="Q90" s="44"/>
      <c r="R90" s="45"/>
      <c r="S90" s="45"/>
    </row>
    <row r="91" spans="1:12" ht="49.5" customHeight="1" hidden="1">
      <c r="A91" s="62" t="s">
        <v>90</v>
      </c>
      <c r="B91" s="65"/>
      <c r="C91" s="65"/>
      <c r="D91" s="65"/>
      <c r="E91" s="65"/>
      <c r="F91" s="65"/>
      <c r="G91" s="65"/>
      <c r="H91" s="45"/>
      <c r="I91" s="45"/>
      <c r="J91" s="84"/>
      <c r="L91" s="39"/>
    </row>
    <row r="92" spans="1:10" ht="49.5" customHeight="1" hidden="1">
      <c r="A92" s="85" t="s">
        <v>91</v>
      </c>
      <c r="B92" s="85"/>
      <c r="C92" s="85"/>
      <c r="D92" s="85"/>
      <c r="E92" s="85"/>
      <c r="F92" s="85"/>
      <c r="G92" s="85"/>
      <c r="H92" s="86"/>
      <c r="I92" s="87"/>
      <c r="J92" s="84"/>
    </row>
    <row r="93" spans="1:10" ht="49.5" customHeight="1" hidden="1">
      <c r="A93" s="63" t="s">
        <v>92</v>
      </c>
      <c r="B93" s="44"/>
      <c r="C93" s="45"/>
      <c r="D93" s="44"/>
      <c r="E93" s="44"/>
      <c r="F93" s="45"/>
      <c r="G93" s="45"/>
      <c r="H93" s="45"/>
      <c r="I93" s="45"/>
      <c r="J93" s="84"/>
    </row>
    <row r="94" spans="1:10" ht="49.5" customHeight="1" hidden="1">
      <c r="A94" s="88" t="s">
        <v>93</v>
      </c>
      <c r="B94" s="88"/>
      <c r="C94" s="88"/>
      <c r="D94" s="88"/>
      <c r="E94" s="88"/>
      <c r="F94" s="88"/>
      <c r="G94" s="88"/>
      <c r="H94" s="93"/>
      <c r="I94" s="94"/>
      <c r="J94" s="84"/>
    </row>
    <row r="95" spans="1:17" ht="46.5" customHeight="1" hidden="1">
      <c r="A95" s="44" t="s">
        <v>96</v>
      </c>
      <c r="B95" s="44"/>
      <c r="C95" s="45"/>
      <c r="D95" s="44"/>
      <c r="E95" s="44"/>
      <c r="F95" s="45"/>
      <c r="G95" s="45"/>
      <c r="H95" s="45"/>
      <c r="J95" s="65"/>
      <c r="K95" s="65"/>
      <c r="L95" s="46" t="s">
        <v>97</v>
      </c>
      <c r="M95" s="45"/>
      <c r="N95" s="45"/>
      <c r="O95" s="44"/>
      <c r="P95" s="44"/>
      <c r="Q95" s="45"/>
    </row>
    <row r="96" spans="1:19" ht="45" hidden="1">
      <c r="A96" s="102" t="s">
        <v>98</v>
      </c>
      <c r="B96" s="103"/>
      <c r="C96" s="103"/>
      <c r="D96" s="103"/>
      <c r="E96" s="103"/>
      <c r="F96" s="103"/>
      <c r="G96" s="103"/>
      <c r="H96" s="45"/>
      <c r="I96" s="46"/>
      <c r="J96" s="65"/>
      <c r="K96" s="65"/>
      <c r="L96" s="46" t="s">
        <v>95</v>
      </c>
      <c r="M96" s="45"/>
      <c r="N96" s="45"/>
      <c r="O96" s="44"/>
      <c r="P96" s="44"/>
      <c r="Q96" s="45"/>
      <c r="R96" s="39"/>
      <c r="S96" s="39"/>
    </row>
    <row r="97" spans="1:12" ht="45" hidden="1">
      <c r="A97" s="62" t="s">
        <v>99</v>
      </c>
      <c r="B97" s="65"/>
      <c r="C97" s="65"/>
      <c r="D97" s="65"/>
      <c r="E97" s="65"/>
      <c r="F97" s="65"/>
      <c r="G97" s="65"/>
      <c r="H97" s="104"/>
      <c r="I97" s="65"/>
      <c r="J97" s="46"/>
      <c r="K97" s="65"/>
      <c r="L97" s="65"/>
    </row>
    <row r="98" spans="1:12" ht="45" hidden="1">
      <c r="A98" s="85" t="s">
        <v>100</v>
      </c>
      <c r="B98" s="85"/>
      <c r="C98" s="85"/>
      <c r="D98" s="85"/>
      <c r="E98" s="85"/>
      <c r="F98" s="85"/>
      <c r="G98" s="85"/>
      <c r="H98" s="45"/>
      <c r="I98" s="65"/>
      <c r="J98" s="46"/>
      <c r="K98" s="65"/>
      <c r="L98" s="65"/>
    </row>
    <row r="99" spans="1:12" ht="45" hidden="1">
      <c r="A99" s="63" t="s">
        <v>101</v>
      </c>
      <c r="B99" s="44"/>
      <c r="C99" s="45"/>
      <c r="D99" s="44"/>
      <c r="E99" s="44"/>
      <c r="F99" s="45"/>
      <c r="G99" s="45"/>
      <c r="H99" s="86"/>
      <c r="I99" s="65"/>
      <c r="J99" s="87"/>
      <c r="K99" s="65"/>
      <c r="L99" s="65"/>
    </row>
    <row r="100" spans="1:12" ht="45" hidden="1">
      <c r="A100" s="88" t="s">
        <v>102</v>
      </c>
      <c r="B100" s="88"/>
      <c r="C100" s="88"/>
      <c r="D100" s="88"/>
      <c r="E100" s="88"/>
      <c r="F100" s="88"/>
      <c r="G100" s="88"/>
      <c r="H100" s="45"/>
      <c r="I100" s="86"/>
      <c r="J100" s="87"/>
      <c r="K100" s="65"/>
      <c r="L100" s="65"/>
    </row>
    <row r="101" spans="1:17" ht="51" customHeight="1" hidden="1">
      <c r="A101" s="44" t="s">
        <v>103</v>
      </c>
      <c r="B101" s="44"/>
      <c r="C101" s="45"/>
      <c r="D101" s="44"/>
      <c r="E101" s="44"/>
      <c r="F101" s="45"/>
      <c r="G101" s="45"/>
      <c r="H101" s="45"/>
      <c r="I101" s="86"/>
      <c r="J101" s="87"/>
      <c r="K101" s="65"/>
      <c r="L101" s="46" t="s">
        <v>127</v>
      </c>
      <c r="M101" s="45"/>
      <c r="N101" s="45"/>
      <c r="O101" s="44"/>
      <c r="P101" s="44"/>
      <c r="Q101" s="45"/>
    </row>
    <row r="102" spans="1:12" ht="45" hidden="1">
      <c r="A102" s="102" t="s">
        <v>108</v>
      </c>
      <c r="B102" s="103"/>
      <c r="C102" s="103"/>
      <c r="D102" s="103"/>
      <c r="E102" s="103"/>
      <c r="F102" s="103"/>
      <c r="G102" s="103"/>
      <c r="H102" s="45"/>
      <c r="I102" s="86"/>
      <c r="J102" s="87"/>
      <c r="K102" s="65"/>
      <c r="L102" s="65"/>
    </row>
    <row r="103" spans="1:12" ht="45" hidden="1">
      <c r="A103" s="62" t="s">
        <v>107</v>
      </c>
      <c r="B103" s="65"/>
      <c r="C103" s="65"/>
      <c r="D103" s="65"/>
      <c r="E103" s="65"/>
      <c r="F103" s="65"/>
      <c r="G103" s="65"/>
      <c r="H103" s="45"/>
      <c r="I103" s="86"/>
      <c r="J103" s="87"/>
      <c r="K103" s="65"/>
      <c r="L103" s="65"/>
    </row>
    <row r="104" spans="1:12" ht="45" hidden="1">
      <c r="A104" s="85" t="s">
        <v>106</v>
      </c>
      <c r="B104" s="85"/>
      <c r="C104" s="85"/>
      <c r="D104" s="85"/>
      <c r="E104" s="85"/>
      <c r="F104" s="85"/>
      <c r="G104" s="85"/>
      <c r="H104" s="45"/>
      <c r="I104" s="86"/>
      <c r="J104" s="65"/>
      <c r="K104" s="65"/>
      <c r="L104" s="65"/>
    </row>
    <row r="105" spans="1:19" ht="49.5" customHeight="1" hidden="1">
      <c r="A105" s="63" t="s">
        <v>105</v>
      </c>
      <c r="B105" s="44"/>
      <c r="C105" s="45"/>
      <c r="D105" s="44"/>
      <c r="E105" s="44"/>
      <c r="F105" s="45"/>
      <c r="G105" s="45"/>
      <c r="H105" s="45"/>
      <c r="I105" s="46"/>
      <c r="J105" s="65"/>
      <c r="K105" s="65"/>
      <c r="L105" s="46"/>
      <c r="M105" s="45"/>
      <c r="N105" s="45"/>
      <c r="O105" s="44"/>
      <c r="P105" s="44"/>
      <c r="Q105" s="45"/>
      <c r="R105" s="39"/>
      <c r="S105" s="39"/>
    </row>
    <row r="106" spans="1:19" ht="49.5" customHeight="1" hidden="1">
      <c r="A106" s="88" t="s">
        <v>104</v>
      </c>
      <c r="B106" s="88"/>
      <c r="C106" s="88"/>
      <c r="D106" s="88"/>
      <c r="E106" s="88"/>
      <c r="F106" s="88"/>
      <c r="G106" s="88"/>
      <c r="H106" s="45"/>
      <c r="I106" s="46"/>
      <c r="J106" s="65"/>
      <c r="K106" s="65"/>
      <c r="L106" s="46"/>
      <c r="M106" s="45"/>
      <c r="N106" s="45"/>
      <c r="O106" s="44"/>
      <c r="P106" s="44"/>
      <c r="Q106" s="45"/>
      <c r="R106" s="39"/>
      <c r="S106" s="39"/>
    </row>
    <row r="107" spans="1:19" ht="49.5" customHeight="1" hidden="1">
      <c r="A107" s="46"/>
      <c r="B107" s="44"/>
      <c r="C107" s="45"/>
      <c r="D107" s="44"/>
      <c r="E107" s="44"/>
      <c r="F107" s="45"/>
      <c r="G107" s="45"/>
      <c r="H107" s="45"/>
      <c r="I107" s="46"/>
      <c r="J107" s="65"/>
      <c r="K107" s="65"/>
      <c r="L107" s="46"/>
      <c r="M107" s="45"/>
      <c r="N107" s="45"/>
      <c r="O107" s="44"/>
      <c r="P107" s="44"/>
      <c r="Q107" s="45"/>
      <c r="R107" s="39"/>
      <c r="S107" s="39"/>
    </row>
    <row r="108" spans="1:19" ht="43.5" customHeight="1" hidden="1">
      <c r="A108" s="44" t="s">
        <v>121</v>
      </c>
      <c r="B108" s="44"/>
      <c r="C108" s="45"/>
      <c r="D108" s="44"/>
      <c r="E108" s="44"/>
      <c r="F108" s="45"/>
      <c r="G108" s="45"/>
      <c r="H108" s="45"/>
      <c r="I108" s="46"/>
      <c r="J108" s="65"/>
      <c r="K108" s="65"/>
      <c r="L108" s="46" t="s">
        <v>135</v>
      </c>
      <c r="M108" s="45"/>
      <c r="N108" s="45"/>
      <c r="O108" s="44"/>
      <c r="P108" s="44"/>
      <c r="Q108" s="45"/>
      <c r="R108" s="39"/>
      <c r="S108" s="39"/>
    </row>
    <row r="109" spans="1:19" ht="49.5" customHeight="1" hidden="1">
      <c r="A109" s="102" t="s">
        <v>122</v>
      </c>
      <c r="B109" s="103"/>
      <c r="C109" s="103"/>
      <c r="D109" s="103"/>
      <c r="E109" s="103"/>
      <c r="F109" s="103"/>
      <c r="G109" s="103"/>
      <c r="H109" s="45"/>
      <c r="I109" s="46"/>
      <c r="J109" s="65"/>
      <c r="K109" s="65"/>
      <c r="L109" s="46"/>
      <c r="M109" s="45"/>
      <c r="N109" s="45"/>
      <c r="O109" s="44"/>
      <c r="P109" s="44"/>
      <c r="Q109" s="45"/>
      <c r="R109" s="39"/>
      <c r="S109" s="39"/>
    </row>
    <row r="110" spans="1:19" ht="49.5" customHeight="1" hidden="1">
      <c r="A110" s="62" t="s">
        <v>123</v>
      </c>
      <c r="B110" s="65"/>
      <c r="C110" s="65"/>
      <c r="D110" s="65"/>
      <c r="E110" s="65"/>
      <c r="F110" s="65"/>
      <c r="G110" s="65"/>
      <c r="H110" s="45"/>
      <c r="I110" s="46"/>
      <c r="J110" s="65"/>
      <c r="K110" s="65"/>
      <c r="L110" s="46"/>
      <c r="M110" s="45"/>
      <c r="N110" s="45"/>
      <c r="O110" s="44"/>
      <c r="P110" s="44"/>
      <c r="Q110" s="45"/>
      <c r="R110" s="39"/>
      <c r="S110" s="39"/>
    </row>
    <row r="111" spans="1:12" ht="49.5" customHeight="1" hidden="1">
      <c r="A111" s="85" t="s">
        <v>124</v>
      </c>
      <c r="B111" s="85"/>
      <c r="C111" s="85"/>
      <c r="D111" s="85"/>
      <c r="E111" s="85"/>
      <c r="F111" s="85"/>
      <c r="G111" s="85"/>
      <c r="H111" s="45"/>
      <c r="I111" s="65"/>
      <c r="J111" s="46"/>
      <c r="K111" s="65"/>
      <c r="L111" s="65"/>
    </row>
    <row r="112" spans="1:12" ht="49.5" customHeight="1" hidden="1">
      <c r="A112" s="63" t="s">
        <v>105</v>
      </c>
      <c r="B112" s="44"/>
      <c r="C112" s="45"/>
      <c r="D112" s="44"/>
      <c r="E112" s="44"/>
      <c r="F112" s="45"/>
      <c r="G112" s="45"/>
      <c r="H112" s="45"/>
      <c r="I112" s="65"/>
      <c r="J112" s="46"/>
      <c r="K112" s="65"/>
      <c r="L112" s="65"/>
    </row>
    <row r="113" spans="1:12" ht="49.5" customHeight="1" hidden="1">
      <c r="A113" s="88" t="s">
        <v>104</v>
      </c>
      <c r="B113" s="88"/>
      <c r="C113" s="88"/>
      <c r="D113" s="88"/>
      <c r="E113" s="88"/>
      <c r="F113" s="88"/>
      <c r="G113" s="88"/>
      <c r="H113" s="45"/>
      <c r="I113" s="65"/>
      <c r="J113" s="87"/>
      <c r="K113" s="65"/>
      <c r="L113" s="65"/>
    </row>
    <row r="114" spans="1:12" ht="49.5" customHeight="1" hidden="1">
      <c r="A114" s="85"/>
      <c r="B114" s="85"/>
      <c r="C114" s="85"/>
      <c r="D114" s="85"/>
      <c r="E114" s="85"/>
      <c r="F114" s="85"/>
      <c r="G114" s="85"/>
      <c r="H114" s="45"/>
      <c r="I114" s="86"/>
      <c r="J114" s="87"/>
      <c r="K114" s="65"/>
      <c r="L114" s="65"/>
    </row>
    <row r="115" spans="1:12" ht="49.5" customHeight="1" hidden="1">
      <c r="A115" s="63"/>
      <c r="B115" s="44"/>
      <c r="C115" s="45"/>
      <c r="D115" s="44"/>
      <c r="E115" s="44"/>
      <c r="F115" s="45"/>
      <c r="G115" s="45"/>
      <c r="H115" s="93"/>
      <c r="I115" s="86"/>
      <c r="J115" s="65"/>
      <c r="K115" s="65"/>
      <c r="L115" s="65"/>
    </row>
    <row r="116" spans="1:17" ht="45" hidden="1">
      <c r="A116" s="88"/>
      <c r="B116" s="88"/>
      <c r="C116" s="88"/>
      <c r="D116" s="88"/>
      <c r="E116" s="88"/>
      <c r="F116" s="88"/>
      <c r="G116" s="88"/>
      <c r="H116" s="45"/>
      <c r="I116" s="46"/>
      <c r="L116" s="46"/>
      <c r="M116" s="45"/>
      <c r="N116" s="45"/>
      <c r="O116" s="44"/>
      <c r="P116" s="44"/>
      <c r="Q116" s="45"/>
    </row>
    <row r="117" spans="1:17" ht="49.5" customHeight="1" hidden="1">
      <c r="A117" s="63" t="s">
        <v>125</v>
      </c>
      <c r="B117" s="44"/>
      <c r="C117" s="45"/>
      <c r="D117" s="44"/>
      <c r="E117" s="44"/>
      <c r="F117" s="45"/>
      <c r="G117" s="45"/>
      <c r="H117" s="91"/>
      <c r="I117" s="46"/>
      <c r="L117" s="46"/>
      <c r="M117" s="45"/>
      <c r="N117" s="45"/>
      <c r="O117" s="44"/>
      <c r="P117" s="44"/>
      <c r="Q117" s="45"/>
    </row>
    <row r="118" spans="1:13" ht="45" hidden="1">
      <c r="A118" s="88" t="s">
        <v>126</v>
      </c>
      <c r="B118" s="88"/>
      <c r="C118" s="88"/>
      <c r="D118" s="88"/>
      <c r="E118" s="88"/>
      <c r="F118" s="88"/>
      <c r="G118" s="88"/>
      <c r="H118" s="88"/>
      <c r="I118" s="46"/>
      <c r="J118" s="106"/>
      <c r="K118" s="106"/>
      <c r="L118" s="49"/>
      <c r="M118" s="39"/>
    </row>
    <row r="119" spans="1:12" ht="49.5" customHeight="1" hidden="1">
      <c r="A119" s="105"/>
      <c r="B119" s="103"/>
      <c r="C119" s="103"/>
      <c r="D119" s="103"/>
      <c r="E119" s="103"/>
      <c r="F119" s="103"/>
      <c r="G119" s="103"/>
      <c r="H119" s="88"/>
      <c r="I119" s="65"/>
      <c r="J119" s="65"/>
      <c r="K119" s="65"/>
      <c r="L119" s="65"/>
    </row>
    <row r="120" spans="1:17" ht="49.5" customHeight="1" hidden="1">
      <c r="A120" s="62"/>
      <c r="B120" s="65"/>
      <c r="C120" s="65"/>
      <c r="D120" s="65"/>
      <c r="E120" s="65"/>
      <c r="F120" s="65"/>
      <c r="G120" s="65"/>
      <c r="H120" s="86"/>
      <c r="I120" s="65"/>
      <c r="L120" s="46"/>
      <c r="M120" s="45"/>
      <c r="N120" s="45"/>
      <c r="O120" s="44"/>
      <c r="P120" s="44"/>
      <c r="Q120" s="45"/>
    </row>
    <row r="121" spans="1:19" ht="49.5" customHeight="1" hidden="1">
      <c r="A121" s="85"/>
      <c r="B121" s="85"/>
      <c r="C121" s="85"/>
      <c r="D121" s="85"/>
      <c r="E121" s="85"/>
      <c r="F121" s="85"/>
      <c r="G121" s="85"/>
      <c r="H121" s="45"/>
      <c r="I121" s="86"/>
      <c r="N121" s="46"/>
      <c r="O121" s="45"/>
      <c r="P121" s="45"/>
      <c r="Q121" s="44"/>
      <c r="R121" s="45"/>
      <c r="S121" s="45"/>
    </row>
    <row r="122" spans="1:9" ht="49.5" customHeight="1" hidden="1">
      <c r="A122" s="63"/>
      <c r="B122" s="44"/>
      <c r="C122" s="45"/>
      <c r="D122" s="44"/>
      <c r="E122" s="44"/>
      <c r="F122" s="45"/>
      <c r="G122" s="45"/>
      <c r="H122" s="93"/>
      <c r="I122" s="86"/>
    </row>
    <row r="123" spans="1:9" ht="49.5" customHeight="1" hidden="1">
      <c r="A123" s="88"/>
      <c r="B123" s="88"/>
      <c r="C123" s="88"/>
      <c r="D123" s="88"/>
      <c r="E123" s="88"/>
      <c r="F123" s="88"/>
      <c r="G123" s="88"/>
      <c r="H123" s="45"/>
      <c r="I123" s="46"/>
    </row>
    <row r="124" spans="1:9" ht="54" customHeight="1" hidden="1">
      <c r="A124" s="44" t="s">
        <v>129</v>
      </c>
      <c r="B124" s="88"/>
      <c r="C124" s="88"/>
      <c r="D124" s="88"/>
      <c r="E124" s="88"/>
      <c r="F124" s="88"/>
      <c r="G124" s="88"/>
      <c r="H124" s="45"/>
      <c r="I124" s="46"/>
    </row>
    <row r="125" spans="1:9" ht="54" customHeight="1" hidden="1">
      <c r="A125" s="102" t="s">
        <v>130</v>
      </c>
      <c r="B125" s="88"/>
      <c r="C125" s="88"/>
      <c r="D125" s="88"/>
      <c r="E125" s="88"/>
      <c r="F125" s="88"/>
      <c r="G125" s="88"/>
      <c r="H125" s="45"/>
      <c r="I125" s="46"/>
    </row>
    <row r="126" spans="1:9" ht="54" customHeight="1" hidden="1">
      <c r="A126" s="62" t="s">
        <v>131</v>
      </c>
      <c r="B126" s="88"/>
      <c r="C126" s="88"/>
      <c r="D126" s="88"/>
      <c r="E126" s="88"/>
      <c r="F126" s="88"/>
      <c r="G126" s="88"/>
      <c r="H126" s="45"/>
      <c r="I126" s="46"/>
    </row>
    <row r="127" spans="1:9" ht="54" customHeight="1" hidden="1">
      <c r="A127" s="85" t="s">
        <v>132</v>
      </c>
      <c r="B127" s="88"/>
      <c r="C127" s="88"/>
      <c r="D127" s="88"/>
      <c r="E127" s="88"/>
      <c r="F127" s="88"/>
      <c r="G127" s="88"/>
      <c r="H127" s="45"/>
      <c r="I127" s="46"/>
    </row>
    <row r="128" spans="1:9" ht="54" customHeight="1" hidden="1">
      <c r="A128" s="63" t="s">
        <v>133</v>
      </c>
      <c r="B128" s="88"/>
      <c r="C128" s="88"/>
      <c r="D128" s="88"/>
      <c r="E128" s="88"/>
      <c r="F128" s="88"/>
      <c r="G128" s="88"/>
      <c r="H128" s="45"/>
      <c r="I128" s="46"/>
    </row>
    <row r="129" spans="1:9" ht="54" customHeight="1" hidden="1">
      <c r="A129" s="88" t="s">
        <v>134</v>
      </c>
      <c r="B129" s="88"/>
      <c r="C129" s="88"/>
      <c r="D129" s="88"/>
      <c r="E129" s="88"/>
      <c r="F129" s="88"/>
      <c r="G129" s="88"/>
      <c r="H129" s="45"/>
      <c r="I129" s="46"/>
    </row>
    <row r="130" spans="1:19" ht="55.5" customHeight="1" hidden="1">
      <c r="A130" s="44" t="s">
        <v>146</v>
      </c>
      <c r="B130" s="88"/>
      <c r="C130" s="88"/>
      <c r="D130" s="88"/>
      <c r="E130" s="88"/>
      <c r="F130" s="88"/>
      <c r="G130" s="88"/>
      <c r="H130" s="88"/>
      <c r="I130" s="46"/>
      <c r="J130" s="65"/>
      <c r="K130" s="44" t="s">
        <v>147</v>
      </c>
      <c r="L130" s="44"/>
      <c r="M130" s="39"/>
      <c r="Q130" s="45"/>
      <c r="R130" s="39"/>
      <c r="S130" s="39"/>
    </row>
    <row r="131" spans="1:19" ht="19.5" customHeight="1" hidden="1">
      <c r="A131" s="44"/>
      <c r="B131" s="88"/>
      <c r="C131" s="88"/>
      <c r="D131" s="88"/>
      <c r="E131" s="88"/>
      <c r="F131" s="88"/>
      <c r="G131" s="88"/>
      <c r="H131" s="88"/>
      <c r="I131" s="46"/>
      <c r="J131" s="65"/>
      <c r="K131" s="44"/>
      <c r="L131" s="44"/>
      <c r="M131" s="39"/>
      <c r="Q131" s="45"/>
      <c r="R131" s="39"/>
      <c r="S131" s="39"/>
    </row>
    <row r="132" spans="1:12" ht="60" customHeight="1" hidden="1">
      <c r="A132" s="44" t="s">
        <v>185</v>
      </c>
      <c r="B132" s="44"/>
      <c r="C132" s="45"/>
      <c r="D132" s="44"/>
      <c r="E132" s="44"/>
      <c r="F132" s="45"/>
      <c r="G132" s="45"/>
      <c r="H132" s="45"/>
      <c r="I132" s="45"/>
      <c r="K132" s="44"/>
      <c r="L132" s="46" t="s">
        <v>186</v>
      </c>
    </row>
    <row r="133" spans="1:11" ht="58.5" customHeight="1" hidden="1">
      <c r="A133" s="102" t="s">
        <v>184</v>
      </c>
      <c r="C133" s="103"/>
      <c r="D133" s="103"/>
      <c r="E133" s="103"/>
      <c r="F133" s="103"/>
      <c r="G133" s="103"/>
      <c r="H133" s="88"/>
      <c r="I133" s="65"/>
      <c r="J133" s="65"/>
      <c r="K133" s="65"/>
    </row>
    <row r="134" spans="1:10" ht="58.5" customHeight="1" hidden="1">
      <c r="A134" s="102" t="s">
        <v>136</v>
      </c>
      <c r="B134" s="103"/>
      <c r="C134" s="65"/>
      <c r="D134" s="65"/>
      <c r="E134" s="65"/>
      <c r="F134" s="65"/>
      <c r="G134" s="65"/>
      <c r="H134" s="86"/>
      <c r="I134" s="65"/>
      <c r="J134" s="65"/>
    </row>
    <row r="135" spans="1:10" ht="58.5" customHeight="1" hidden="1">
      <c r="A135" s="62" t="s">
        <v>138</v>
      </c>
      <c r="B135" s="65"/>
      <c r="C135" s="85"/>
      <c r="D135" s="85"/>
      <c r="E135" s="85"/>
      <c r="F135" s="85"/>
      <c r="G135" s="85"/>
      <c r="H135" s="45"/>
      <c r="I135" s="86"/>
      <c r="J135" s="87"/>
    </row>
    <row r="136" spans="1:10" ht="58.5" customHeight="1" hidden="1">
      <c r="A136" s="85" t="s">
        <v>139</v>
      </c>
      <c r="B136" s="85"/>
      <c r="C136" s="45"/>
      <c r="D136" s="44"/>
      <c r="E136" s="44"/>
      <c r="F136" s="45"/>
      <c r="G136" s="45"/>
      <c r="H136" s="93"/>
      <c r="I136" s="86"/>
      <c r="J136" s="65"/>
    </row>
    <row r="137" spans="1:9" ht="58.5" customHeight="1" hidden="1">
      <c r="A137" s="63" t="s">
        <v>137</v>
      </c>
      <c r="B137" s="44"/>
      <c r="C137" s="88"/>
      <c r="D137" s="88"/>
      <c r="E137" s="88"/>
      <c r="F137" s="88"/>
      <c r="G137" s="88"/>
      <c r="H137" s="45"/>
      <c r="I137" s="46"/>
    </row>
    <row r="138" spans="1:9" ht="58.5" customHeight="1" hidden="1">
      <c r="A138" s="88" t="s">
        <v>140</v>
      </c>
      <c r="B138" s="88"/>
      <c r="C138" s="88"/>
      <c r="D138" s="88"/>
      <c r="E138" s="88"/>
      <c r="F138" s="88"/>
      <c r="G138" s="88"/>
      <c r="H138" s="45"/>
      <c r="I138" s="46"/>
    </row>
    <row r="139" spans="1:12" ht="58.5" customHeight="1" hidden="1">
      <c r="A139" s="102" t="s">
        <v>149</v>
      </c>
      <c r="B139" s="89"/>
      <c r="L139" s="106" t="s">
        <v>156</v>
      </c>
    </row>
    <row r="140" spans="1:2" ht="58.5" customHeight="1" hidden="1">
      <c r="A140" s="102" t="s">
        <v>150</v>
      </c>
      <c r="B140" s="89"/>
    </row>
    <row r="141" spans="1:2" ht="58.5" customHeight="1" hidden="1">
      <c r="A141" s="62" t="s">
        <v>138</v>
      </c>
      <c r="B141" s="85"/>
    </row>
    <row r="142" spans="1:2" ht="58.5" customHeight="1" hidden="1">
      <c r="A142" s="85" t="s">
        <v>151</v>
      </c>
      <c r="B142" s="90"/>
    </row>
    <row r="143" spans="1:22" ht="60" customHeight="1" hidden="1">
      <c r="A143" s="63" t="s">
        <v>152</v>
      </c>
      <c r="B143" s="88"/>
      <c r="Q143" s="39"/>
      <c r="V143" s="7"/>
    </row>
    <row r="144" spans="1:22" ht="60" customHeight="1" hidden="1">
      <c r="A144" s="88" t="s">
        <v>153</v>
      </c>
      <c r="B144" s="106"/>
      <c r="V144" s="7"/>
    </row>
    <row r="145" spans="1:34" ht="60" customHeight="1" hidden="1">
      <c r="A145" s="106" t="s">
        <v>154</v>
      </c>
      <c r="B145" s="66"/>
      <c r="M145" s="103"/>
      <c r="N145" s="103"/>
      <c r="O145" s="104"/>
      <c r="AH145" s="143"/>
    </row>
    <row r="146" spans="1:34" ht="60" customHeight="1" hidden="1">
      <c r="A146" s="66" t="s">
        <v>155</v>
      </c>
      <c r="B146" s="2"/>
      <c r="AH146" s="145"/>
    </row>
    <row r="147" spans="1:34" ht="60" customHeight="1" hidden="1">
      <c r="A147" s="102" t="s">
        <v>164</v>
      </c>
      <c r="B147" s="89"/>
      <c r="L147" s="106" t="s">
        <v>165</v>
      </c>
      <c r="M147" s="49"/>
      <c r="N147" s="39"/>
      <c r="O147" s="39"/>
      <c r="P147" s="39"/>
      <c r="AH147" s="143"/>
    </row>
    <row r="148" spans="1:34" ht="60" customHeight="1" hidden="1">
      <c r="A148" s="102" t="s">
        <v>158</v>
      </c>
      <c r="B148" s="89"/>
      <c r="N148" s="66"/>
      <c r="O148" s="39"/>
      <c r="P148" s="49"/>
      <c r="Q148" s="39"/>
      <c r="AH148" s="143"/>
    </row>
    <row r="149" spans="1:34" ht="60" customHeight="1" hidden="1">
      <c r="A149" s="62" t="s">
        <v>159</v>
      </c>
      <c r="B149" s="85"/>
      <c r="Q149" s="39"/>
      <c r="AH149" s="143"/>
    </row>
    <row r="150" spans="1:34" ht="60" customHeight="1" hidden="1">
      <c r="A150" s="85" t="s">
        <v>160</v>
      </c>
      <c r="B150" s="90"/>
      <c r="AH150" s="143"/>
    </row>
    <row r="151" spans="1:34" ht="60" customHeight="1" hidden="1">
      <c r="A151" s="63" t="s">
        <v>161</v>
      </c>
      <c r="B151" s="88"/>
      <c r="Q151" s="39"/>
      <c r="AH151" s="143"/>
    </row>
    <row r="152" spans="1:34" ht="60" customHeight="1" hidden="1">
      <c r="A152" s="88" t="s">
        <v>153</v>
      </c>
      <c r="B152" s="106"/>
      <c r="AH152" s="143"/>
    </row>
    <row r="153" spans="1:34" ht="60" customHeight="1" hidden="1">
      <c r="A153" s="106" t="s">
        <v>162</v>
      </c>
      <c r="B153" s="66"/>
      <c r="M153" s="45"/>
      <c r="N153" s="45"/>
      <c r="O153" s="45"/>
      <c r="AH153" s="143"/>
    </row>
    <row r="154" spans="1:34" ht="60" customHeight="1" hidden="1">
      <c r="A154" s="66" t="s">
        <v>163</v>
      </c>
      <c r="B154" s="2"/>
      <c r="M154" s="103"/>
      <c r="N154" s="103"/>
      <c r="O154" s="104"/>
      <c r="AH154" s="143"/>
    </row>
    <row r="155" spans="1:34" ht="60" customHeight="1" hidden="1">
      <c r="A155" s="102" t="s">
        <v>166</v>
      </c>
      <c r="B155" s="89"/>
      <c r="L155" s="106" t="s">
        <v>174</v>
      </c>
      <c r="M155" s="103"/>
      <c r="N155" s="103"/>
      <c r="O155" s="104"/>
      <c r="AH155" s="143"/>
    </row>
    <row r="156" spans="1:34" ht="60" customHeight="1" hidden="1">
      <c r="A156" s="102" t="s">
        <v>167</v>
      </c>
      <c r="B156" s="89"/>
      <c r="I156" s="39"/>
      <c r="AH156" s="143"/>
    </row>
    <row r="157" spans="1:34" ht="60" customHeight="1" hidden="1">
      <c r="A157" s="62" t="s">
        <v>168</v>
      </c>
      <c r="B157" s="85"/>
      <c r="AH157" s="143"/>
    </row>
    <row r="158" spans="1:34" ht="60" customHeight="1" hidden="1">
      <c r="A158" s="85" t="s">
        <v>169</v>
      </c>
      <c r="B158" s="90"/>
      <c r="AH158" s="143"/>
    </row>
    <row r="159" spans="1:34" ht="60" customHeight="1" hidden="1">
      <c r="A159" s="63" t="s">
        <v>170</v>
      </c>
      <c r="B159" s="88"/>
      <c r="AH159" s="143"/>
    </row>
    <row r="160" spans="1:2" ht="60" customHeight="1" hidden="1">
      <c r="A160" s="88" t="s">
        <v>171</v>
      </c>
      <c r="B160" s="106"/>
    </row>
    <row r="161" spans="1:2" ht="60" customHeight="1" hidden="1">
      <c r="A161" s="106" t="s">
        <v>172</v>
      </c>
      <c r="B161" s="66"/>
    </row>
    <row r="162" spans="1:2" ht="60" customHeight="1" hidden="1">
      <c r="A162" s="66" t="s">
        <v>173</v>
      </c>
      <c r="B162" s="2"/>
    </row>
    <row r="163" spans="1:2" ht="60" customHeight="1" hidden="1">
      <c r="A163" s="110" t="s">
        <v>175</v>
      </c>
      <c r="B163" s="2"/>
    </row>
    <row r="164" spans="1:12" ht="60" customHeight="1" hidden="1">
      <c r="A164" s="102" t="s">
        <v>182</v>
      </c>
      <c r="B164" s="89"/>
      <c r="L164" s="106" t="s">
        <v>183</v>
      </c>
    </row>
    <row r="165" spans="1:12" ht="60" customHeight="1" hidden="1">
      <c r="A165" s="89"/>
      <c r="B165" s="105" t="s">
        <v>176</v>
      </c>
      <c r="C165" s="91"/>
      <c r="D165" s="91"/>
      <c r="E165" s="91"/>
      <c r="F165" s="91"/>
      <c r="G165" s="91"/>
      <c r="H165" s="91"/>
      <c r="I165" s="46"/>
      <c r="L165" s="65"/>
    </row>
    <row r="166" spans="1:12" ht="60" customHeight="1" hidden="1">
      <c r="A166" s="89"/>
      <c r="B166" s="107" t="s">
        <v>157</v>
      </c>
      <c r="L166" s="66"/>
    </row>
    <row r="167" spans="1:2" ht="60" customHeight="1" hidden="1">
      <c r="A167" s="89"/>
      <c r="B167" s="85" t="s">
        <v>177</v>
      </c>
    </row>
    <row r="168" spans="1:12" ht="60" customHeight="1" hidden="1">
      <c r="A168" s="89"/>
      <c r="B168" s="90" t="s">
        <v>178</v>
      </c>
      <c r="L168" s="39"/>
    </row>
    <row r="169" spans="1:12" ht="60" customHeight="1" hidden="1">
      <c r="A169" s="92"/>
      <c r="B169" s="88" t="s">
        <v>179</v>
      </c>
      <c r="L169" s="65"/>
    </row>
    <row r="170" spans="2:12" ht="60" customHeight="1" hidden="1">
      <c r="B170" s="106" t="s">
        <v>180</v>
      </c>
      <c r="L170" s="65"/>
    </row>
    <row r="171" spans="1:12" ht="60" customHeight="1" hidden="1">
      <c r="A171" s="89"/>
      <c r="B171" s="66" t="s">
        <v>181</v>
      </c>
      <c r="L171" s="65"/>
    </row>
    <row r="172" spans="2:12" ht="60" customHeight="1">
      <c r="B172" s="106"/>
      <c r="L172" s="65"/>
    </row>
    <row r="173" spans="1:15" ht="9" customHeight="1">
      <c r="A173" s="102"/>
      <c r="B173" s="89"/>
      <c r="C173" s="112"/>
      <c r="D173" s="112"/>
      <c r="E173" s="112"/>
      <c r="F173" s="112"/>
      <c r="G173" s="112"/>
      <c r="H173" s="112"/>
      <c r="I173" s="112"/>
      <c r="J173" s="112"/>
      <c r="K173" s="112"/>
      <c r="L173" s="104"/>
      <c r="M173" s="112"/>
      <c r="N173" s="112"/>
      <c r="O173" s="112"/>
    </row>
    <row r="174" spans="1:15" ht="60" customHeight="1" hidden="1">
      <c r="A174" s="102"/>
      <c r="B174" s="89"/>
      <c r="C174" s="112"/>
      <c r="D174" s="112"/>
      <c r="E174" s="112"/>
      <c r="F174" s="112"/>
      <c r="G174" s="112"/>
      <c r="H174" s="112"/>
      <c r="I174" s="52"/>
      <c r="J174" s="112"/>
      <c r="K174" s="112"/>
      <c r="L174" s="112"/>
      <c r="M174" s="112"/>
      <c r="N174" s="112"/>
      <c r="O174" s="112"/>
    </row>
    <row r="175" spans="1:15" ht="60" customHeight="1" hidden="1">
      <c r="A175" s="62"/>
      <c r="B175" s="113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</row>
    <row r="176" spans="1:15" ht="60" customHeight="1" hidden="1">
      <c r="A176" s="113"/>
      <c r="B176" s="114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</row>
    <row r="177" spans="1:15" ht="60" customHeight="1" hidden="1">
      <c r="A177" s="63"/>
      <c r="B177" s="115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</row>
    <row r="178" spans="1:15" ht="60" customHeight="1" hidden="1">
      <c r="A178" s="115"/>
      <c r="B178" s="104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</row>
    <row r="179" spans="1:15" ht="60" customHeight="1" hidden="1">
      <c r="A179" s="104"/>
      <c r="B179" s="45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</row>
    <row r="180" spans="1:15" ht="60" customHeight="1" hidden="1">
      <c r="A180" s="45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</row>
    <row r="181" spans="1:15" ht="51" customHeight="1">
      <c r="A181" s="102"/>
      <c r="B181" s="89"/>
      <c r="C181" s="112"/>
      <c r="D181" s="112"/>
      <c r="E181" s="112"/>
      <c r="F181" s="112"/>
      <c r="G181" s="112"/>
      <c r="H181" s="112"/>
      <c r="I181" s="112"/>
      <c r="J181" s="112"/>
      <c r="K181" s="112"/>
      <c r="L181" s="104"/>
      <c r="M181" s="112"/>
      <c r="N181" s="112"/>
      <c r="O181" s="112"/>
    </row>
    <row r="182" spans="1:15" ht="60" customHeight="1" hidden="1">
      <c r="A182" s="102"/>
      <c r="B182" s="89"/>
      <c r="C182" s="112"/>
      <c r="D182" s="112"/>
      <c r="E182" s="112"/>
      <c r="F182" s="112"/>
      <c r="G182" s="112"/>
      <c r="H182" s="112"/>
      <c r="I182" s="52"/>
      <c r="J182" s="112"/>
      <c r="K182" s="112"/>
      <c r="L182" s="112"/>
      <c r="M182" s="112"/>
      <c r="N182" s="112"/>
      <c r="O182" s="112"/>
    </row>
    <row r="183" spans="1:15" ht="60" customHeight="1" hidden="1">
      <c r="A183" s="62"/>
      <c r="B183" s="113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</row>
    <row r="184" spans="1:15" ht="60" customHeight="1" hidden="1">
      <c r="A184" s="113"/>
      <c r="B184" s="114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</row>
    <row r="185" spans="1:15" ht="60" customHeight="1" hidden="1">
      <c r="A185" s="63"/>
      <c r="B185" s="115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</row>
    <row r="186" spans="1:15" ht="60" customHeight="1" hidden="1">
      <c r="A186" s="115"/>
      <c r="B186" s="104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1:15" ht="60" customHeight="1" hidden="1">
      <c r="A187" s="104"/>
      <c r="B187" s="45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60" customHeight="1" hidden="1">
      <c r="A188" s="45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</row>
    <row r="189" spans="1:15" ht="39" customHeight="1">
      <c r="A189" s="112"/>
      <c r="B189" s="104"/>
      <c r="C189" s="112"/>
      <c r="D189" s="112"/>
      <c r="E189" s="112"/>
      <c r="F189" s="112"/>
      <c r="G189" s="112"/>
      <c r="H189" s="112"/>
      <c r="I189" s="112"/>
      <c r="J189" s="112"/>
      <c r="K189" s="112"/>
      <c r="L189" s="116"/>
      <c r="M189" s="112"/>
      <c r="N189" s="112"/>
      <c r="O189" s="112"/>
    </row>
    <row r="190" spans="1:15" ht="60" customHeight="1">
      <c r="A190" s="89"/>
      <c r="B190" s="45"/>
      <c r="C190" s="112"/>
      <c r="D190" s="112"/>
      <c r="E190" s="112"/>
      <c r="F190" s="112"/>
      <c r="G190" s="112"/>
      <c r="H190" s="112"/>
      <c r="I190" s="112"/>
      <c r="J190" s="112"/>
      <c r="K190" s="112"/>
      <c r="L190" s="116"/>
      <c r="M190" s="112"/>
      <c r="N190" s="112"/>
      <c r="O190" s="112"/>
    </row>
    <row r="191" spans="1:33" ht="75" customHeight="1">
      <c r="A191" s="89"/>
      <c r="B191" s="132"/>
      <c r="C191" s="132"/>
      <c r="D191" s="132"/>
      <c r="E191" s="132"/>
      <c r="F191" s="132"/>
      <c r="G191" s="132"/>
      <c r="H191" s="132"/>
      <c r="I191" s="241" t="s">
        <v>187</v>
      </c>
      <c r="J191" s="241"/>
      <c r="K191" s="241" t="s">
        <v>188</v>
      </c>
      <c r="L191" s="241"/>
      <c r="M191" s="241"/>
      <c r="N191" s="241"/>
      <c r="O191" s="241" t="s">
        <v>189</v>
      </c>
      <c r="P191" s="241"/>
      <c r="Q191" s="241"/>
      <c r="R191" s="241"/>
      <c r="Z191" s="146" t="s">
        <v>110</v>
      </c>
      <c r="AA191" s="145"/>
      <c r="AB191" s="147" t="s">
        <v>111</v>
      </c>
      <c r="AC191" s="145"/>
      <c r="AD191" s="145" t="s">
        <v>112</v>
      </c>
      <c r="AE191" s="145"/>
      <c r="AF191" s="145"/>
      <c r="AG191" s="145"/>
    </row>
    <row r="192" spans="1:18" ht="75" customHeight="1">
      <c r="A192" s="89"/>
      <c r="B192" s="118"/>
      <c r="C192" s="230"/>
      <c r="D192" s="230"/>
      <c r="E192" s="118"/>
      <c r="F192" s="118"/>
      <c r="G192" s="118"/>
      <c r="H192" s="118"/>
      <c r="I192" s="215" t="s">
        <v>217</v>
      </c>
      <c r="J192" s="216"/>
      <c r="K192" s="206">
        <v>583</v>
      </c>
      <c r="L192" s="207"/>
      <c r="M192" s="207"/>
      <c r="N192" s="208"/>
      <c r="O192" s="206">
        <v>2387</v>
      </c>
      <c r="P192" s="207"/>
      <c r="Q192" s="207"/>
      <c r="R192" s="208"/>
    </row>
    <row r="193" spans="1:33" ht="75" customHeight="1">
      <c r="A193" s="89"/>
      <c r="B193" s="119"/>
      <c r="C193" s="228"/>
      <c r="D193" s="228"/>
      <c r="E193" s="120"/>
      <c r="F193" s="120"/>
      <c r="G193" s="120"/>
      <c r="H193" s="120"/>
      <c r="I193" s="215" t="s">
        <v>227</v>
      </c>
      <c r="J193" s="216"/>
      <c r="K193" s="206">
        <v>890</v>
      </c>
      <c r="L193" s="207"/>
      <c r="M193" s="207"/>
      <c r="N193" s="208"/>
      <c r="O193" s="206">
        <v>8141</v>
      </c>
      <c r="P193" s="207"/>
      <c r="Q193" s="207"/>
      <c r="R193" s="208"/>
      <c r="X193" s="148">
        <f>W23</f>
        <v>0</v>
      </c>
      <c r="Y193" s="144" t="s">
        <v>113</v>
      </c>
      <c r="Z193" s="144">
        <f>SUMIF(X4:X42,1,W4:W42)</f>
        <v>0</v>
      </c>
      <c r="AA193" s="143"/>
      <c r="AB193" s="149">
        <f>COUNTIF(X4:X42,1)</f>
        <v>1</v>
      </c>
      <c r="AC193" s="143"/>
      <c r="AD193" s="38">
        <f>SUMPRODUCT(--(X4:X42=1),--(S4:S42-R4:R42&gt;0))</f>
        <v>0</v>
      </c>
      <c r="AE193" s="143"/>
      <c r="AF193" s="143"/>
      <c r="AG193" s="143"/>
    </row>
    <row r="194" spans="1:33" ht="75" customHeight="1">
      <c r="A194" s="89"/>
      <c r="B194" s="119"/>
      <c r="C194" s="228"/>
      <c r="D194" s="228"/>
      <c r="E194" s="120"/>
      <c r="F194" s="120"/>
      <c r="G194" s="120"/>
      <c r="H194" s="120"/>
      <c r="I194" s="215" t="s">
        <v>231</v>
      </c>
      <c r="J194" s="216"/>
      <c r="K194" s="206">
        <v>459</v>
      </c>
      <c r="L194" s="207"/>
      <c r="M194" s="207"/>
      <c r="N194" s="208"/>
      <c r="O194" s="206">
        <v>354</v>
      </c>
      <c r="P194" s="207"/>
      <c r="Q194" s="207"/>
      <c r="R194" s="208"/>
      <c r="X194" s="148"/>
      <c r="Y194" s="144"/>
      <c r="Z194" s="144"/>
      <c r="AA194" s="143"/>
      <c r="AB194" s="149"/>
      <c r="AD194" s="144"/>
      <c r="AE194" s="143"/>
      <c r="AF194" s="143"/>
      <c r="AG194" s="143"/>
    </row>
    <row r="195" spans="1:33" ht="75" customHeight="1">
      <c r="A195" s="113"/>
      <c r="B195" s="118"/>
      <c r="C195" s="118"/>
      <c r="D195" s="118"/>
      <c r="E195" s="118"/>
      <c r="F195" s="118"/>
      <c r="G195" s="118"/>
      <c r="H195" s="118"/>
      <c r="I195" s="215" t="s">
        <v>236</v>
      </c>
      <c r="J195" s="216"/>
      <c r="K195" s="206">
        <v>486</v>
      </c>
      <c r="L195" s="207"/>
      <c r="M195" s="207"/>
      <c r="N195" s="208"/>
      <c r="O195" s="206">
        <v>21</v>
      </c>
      <c r="P195" s="207"/>
      <c r="Q195" s="207"/>
      <c r="R195" s="208"/>
      <c r="X195" s="148"/>
      <c r="Y195" s="144"/>
      <c r="Z195" s="144"/>
      <c r="AA195" s="143"/>
      <c r="AB195" s="144"/>
      <c r="AC195" s="143"/>
      <c r="AD195" s="144"/>
      <c r="AE195" s="143"/>
      <c r="AF195" s="143"/>
      <c r="AG195" s="143"/>
    </row>
    <row r="196" spans="1:33" ht="75" customHeight="1">
      <c r="A196" s="113"/>
      <c r="B196" s="118"/>
      <c r="C196" s="118"/>
      <c r="D196" s="118"/>
      <c r="E196" s="118"/>
      <c r="F196" s="118"/>
      <c r="G196" s="118"/>
      <c r="H196" s="118"/>
      <c r="I196" s="215" t="s">
        <v>246</v>
      </c>
      <c r="J196" s="216"/>
      <c r="K196" s="206">
        <v>554</v>
      </c>
      <c r="L196" s="207"/>
      <c r="M196" s="207"/>
      <c r="N196" s="208"/>
      <c r="O196" s="206">
        <v>977</v>
      </c>
      <c r="P196" s="207"/>
      <c r="Q196" s="207"/>
      <c r="R196" s="208"/>
      <c r="X196" s="148">
        <f>W5+W12+W25+W33+W37+W39+W40</f>
        <v>0</v>
      </c>
      <c r="Y196" s="144" t="s">
        <v>114</v>
      </c>
      <c r="Z196" s="150">
        <f>SUMIF(X4:X42,2,W4:W42)</f>
        <v>0</v>
      </c>
      <c r="AA196" s="143"/>
      <c r="AB196" s="149">
        <f>COUNTIF(X4:X42,2)</f>
        <v>7</v>
      </c>
      <c r="AD196" s="38">
        <f>SUMPRODUCT(--(X8:X47=2),--(S8:S47-R8:R47&gt;0))</f>
        <v>0</v>
      </c>
      <c r="AE196" s="143"/>
      <c r="AF196" s="143"/>
      <c r="AG196" s="143"/>
    </row>
    <row r="197" spans="1:33" ht="75" customHeight="1">
      <c r="A197" s="113"/>
      <c r="B197" s="118"/>
      <c r="C197" s="230"/>
      <c r="D197" s="230"/>
      <c r="E197" s="118"/>
      <c r="F197" s="118"/>
      <c r="G197" s="118"/>
      <c r="H197" s="118"/>
      <c r="I197" s="215" t="s">
        <v>266</v>
      </c>
      <c r="J197" s="216"/>
      <c r="K197" s="206">
        <v>249</v>
      </c>
      <c r="L197" s="207"/>
      <c r="M197" s="207"/>
      <c r="N197" s="208"/>
      <c r="O197" s="206">
        <v>2462</v>
      </c>
      <c r="P197" s="207"/>
      <c r="Q197" s="207"/>
      <c r="R197" s="208"/>
      <c r="X197" s="148">
        <f>W15+W20+W22+W24+W30</f>
        <v>0</v>
      </c>
      <c r="Y197" s="144" t="s">
        <v>195</v>
      </c>
      <c r="Z197" s="144">
        <f>SUMIF(X4:X42,4,W4:W42)</f>
        <v>0</v>
      </c>
      <c r="AB197" s="149">
        <f>COUNTIF(X4:X42,4)</f>
        <v>5</v>
      </c>
      <c r="AD197" s="144">
        <f>SUMPRODUCT(--(X4:X42=4),--(S4:S42-R4:R42&gt;0))</f>
        <v>0</v>
      </c>
      <c r="AE197" s="143"/>
      <c r="AF197" s="143"/>
      <c r="AG197" s="143"/>
    </row>
    <row r="198" spans="1:33" ht="75" customHeight="1">
      <c r="A198" s="89"/>
      <c r="B198" s="119"/>
      <c r="C198" s="228"/>
      <c r="D198" s="228"/>
      <c r="E198" s="120"/>
      <c r="F198" s="120"/>
      <c r="G198" s="120"/>
      <c r="H198" s="120"/>
      <c r="I198" s="215" t="s">
        <v>285</v>
      </c>
      <c r="J198" s="216"/>
      <c r="K198" s="206">
        <v>0</v>
      </c>
      <c r="L198" s="207"/>
      <c r="M198" s="207"/>
      <c r="N198" s="208"/>
      <c r="O198" s="206">
        <v>486</v>
      </c>
      <c r="P198" s="207"/>
      <c r="Q198" s="207"/>
      <c r="R198" s="208"/>
      <c r="X198" s="148"/>
      <c r="Y198" s="144"/>
      <c r="Z198" s="150"/>
      <c r="AA198" s="143"/>
      <c r="AB198" s="149"/>
      <c r="AD198" s="38"/>
      <c r="AE198" s="143"/>
      <c r="AF198" s="143"/>
      <c r="AG198" s="143"/>
    </row>
    <row r="199" spans="1:31" ht="75" customHeight="1">
      <c r="A199" s="89"/>
      <c r="B199" s="119"/>
      <c r="C199" s="228"/>
      <c r="D199" s="228"/>
      <c r="E199" s="120"/>
      <c r="F199" s="120"/>
      <c r="G199" s="120"/>
      <c r="H199" s="120"/>
      <c r="I199" s="215" t="s">
        <v>329</v>
      </c>
      <c r="J199" s="216"/>
      <c r="K199" s="206">
        <v>490</v>
      </c>
      <c r="L199" s="207"/>
      <c r="M199" s="207"/>
      <c r="N199" s="208"/>
      <c r="O199" s="206">
        <v>127</v>
      </c>
      <c r="P199" s="207"/>
      <c r="Q199" s="207"/>
      <c r="R199" s="208"/>
      <c r="X199" s="148"/>
      <c r="Y199" s="144" t="s">
        <v>115</v>
      </c>
      <c r="Z199" s="144">
        <f>SUMIF(X8:X42,3,W8:W42)</f>
        <v>0</v>
      </c>
      <c r="AA199" s="143"/>
      <c r="AB199" s="149">
        <f>COUNTIF(X4:X42,3)</f>
        <v>0</v>
      </c>
      <c r="AD199" s="144">
        <f>SUMPRODUCT(--(X8:X42=3),--(S8:S42-R8:R42&gt;0))</f>
        <v>0</v>
      </c>
      <c r="AE199" s="143"/>
    </row>
    <row r="200" spans="1:31" ht="75" customHeight="1">
      <c r="A200" s="89"/>
      <c r="B200" s="119"/>
      <c r="C200" s="131"/>
      <c r="D200" s="131"/>
      <c r="E200" s="120"/>
      <c r="F200" s="120"/>
      <c r="G200" s="120"/>
      <c r="H200" s="120"/>
      <c r="I200" s="220" t="s">
        <v>421</v>
      </c>
      <c r="J200" s="221"/>
      <c r="K200" s="209">
        <v>15</v>
      </c>
      <c r="L200" s="210"/>
      <c r="M200" s="210"/>
      <c r="N200" s="211"/>
      <c r="O200" s="209">
        <v>133</v>
      </c>
      <c r="P200" s="210"/>
      <c r="Q200" s="210"/>
      <c r="R200" s="211"/>
      <c r="X200" s="148"/>
      <c r="Y200" s="144"/>
      <c r="Z200" s="144"/>
      <c r="AA200" s="143"/>
      <c r="AB200" s="149"/>
      <c r="AD200" s="144"/>
      <c r="AE200" s="143"/>
    </row>
    <row r="201" spans="1:30" ht="75" customHeight="1">
      <c r="A201" s="89"/>
      <c r="B201" s="119"/>
      <c r="C201" s="131"/>
      <c r="D201" s="131"/>
      <c r="E201" s="120"/>
      <c r="F201" s="120"/>
      <c r="G201" s="120"/>
      <c r="H201" s="120"/>
      <c r="I201" s="220" t="s">
        <v>425</v>
      </c>
      <c r="J201" s="221"/>
      <c r="K201" s="209">
        <v>12</v>
      </c>
      <c r="L201" s="210"/>
      <c r="M201" s="210"/>
      <c r="N201" s="211"/>
      <c r="O201" s="209">
        <v>60</v>
      </c>
      <c r="P201" s="210"/>
      <c r="Q201" s="210"/>
      <c r="R201" s="211"/>
      <c r="X201" s="148"/>
      <c r="Y201" s="144"/>
      <c r="Z201" s="144"/>
      <c r="AA201" s="143"/>
      <c r="AB201" s="149"/>
      <c r="AD201" s="144"/>
    </row>
    <row r="202" spans="1:30" ht="75" customHeight="1">
      <c r="A202" s="89"/>
      <c r="B202" s="119"/>
      <c r="C202" s="131"/>
      <c r="D202" s="131"/>
      <c r="E202" s="120"/>
      <c r="F202" s="120"/>
      <c r="G202" s="120"/>
      <c r="H202" s="120"/>
      <c r="I202" s="217" t="s">
        <v>422</v>
      </c>
      <c r="J202" s="218"/>
      <c r="K202" s="212">
        <f>SUM(K200:N201)</f>
        <v>27</v>
      </c>
      <c r="L202" s="213"/>
      <c r="M202" s="213"/>
      <c r="N202" s="214"/>
      <c r="O202" s="212">
        <f>SUM(O200:R201)</f>
        <v>193</v>
      </c>
      <c r="P202" s="213"/>
      <c r="Q202" s="213"/>
      <c r="R202" s="214"/>
      <c r="X202" s="148"/>
      <c r="Y202" s="144"/>
      <c r="Z202" s="144"/>
      <c r="AA202" s="143"/>
      <c r="AB202" s="149"/>
      <c r="AD202" s="144"/>
    </row>
    <row r="203" spans="1:30" ht="75" customHeight="1">
      <c r="A203" s="89"/>
      <c r="B203" s="119"/>
      <c r="C203" s="131"/>
      <c r="D203" s="131"/>
      <c r="E203" s="120"/>
      <c r="F203" s="120"/>
      <c r="G203" s="120"/>
      <c r="H203" s="120"/>
      <c r="I203" s="215" t="s">
        <v>420</v>
      </c>
      <c r="J203" s="216"/>
      <c r="K203" s="206">
        <f>SUM(K202)</f>
        <v>27</v>
      </c>
      <c r="L203" s="207"/>
      <c r="M203" s="207"/>
      <c r="N203" s="208"/>
      <c r="O203" s="206">
        <f>SUM(O202)</f>
        <v>193</v>
      </c>
      <c r="P203" s="207"/>
      <c r="Q203" s="207"/>
      <c r="R203" s="208"/>
      <c r="X203" s="148"/>
      <c r="Y203" s="144"/>
      <c r="Z203" s="144"/>
      <c r="AA203" s="143"/>
      <c r="AB203" s="149"/>
      <c r="AD203" s="144"/>
    </row>
    <row r="204" spans="1:30" ht="75" customHeight="1">
      <c r="A204" s="89"/>
      <c r="B204" s="119"/>
      <c r="C204" s="131"/>
      <c r="D204" s="131"/>
      <c r="E204" s="120"/>
      <c r="F204" s="120"/>
      <c r="G204" s="120"/>
      <c r="H204" s="120"/>
      <c r="I204" s="237" t="s">
        <v>190</v>
      </c>
      <c r="J204" s="238"/>
      <c r="K204" s="222">
        <f>SUM(K192,K193,K194,K195,K196,K197,K198,K199,K203)</f>
        <v>3738</v>
      </c>
      <c r="L204" s="223"/>
      <c r="M204" s="223"/>
      <c r="N204" s="224"/>
      <c r="O204" s="222">
        <f>SUM(O192,O193,O194,O195,O196,O197,O198,O199,O203)</f>
        <v>15148</v>
      </c>
      <c r="P204" s="223"/>
      <c r="Q204" s="223"/>
      <c r="R204" s="224"/>
      <c r="X204" s="148"/>
      <c r="Y204" s="144"/>
      <c r="Z204" s="144"/>
      <c r="AA204" s="143"/>
      <c r="AB204" s="149"/>
      <c r="AD204" s="144"/>
    </row>
    <row r="205" spans="1:30" ht="75" customHeight="1">
      <c r="A205" s="89"/>
      <c r="B205" s="119"/>
      <c r="C205" s="131"/>
      <c r="D205" s="131"/>
      <c r="E205" s="120"/>
      <c r="F205" s="120"/>
      <c r="G205" s="120"/>
      <c r="H205" s="120"/>
      <c r="I205" s="225"/>
      <c r="J205" s="225"/>
      <c r="K205" s="219"/>
      <c r="L205" s="219"/>
      <c r="M205" s="219"/>
      <c r="N205" s="219"/>
      <c r="O205" s="219"/>
      <c r="P205" s="219"/>
      <c r="Q205" s="219"/>
      <c r="R205" s="219"/>
      <c r="X205" s="148"/>
      <c r="Y205" s="144"/>
      <c r="Z205" s="144"/>
      <c r="AA205" s="143"/>
      <c r="AB205" s="149"/>
      <c r="AD205" s="144"/>
    </row>
    <row r="206" spans="1:30" ht="52.5">
      <c r="A206" s="89"/>
      <c r="B206" s="119"/>
      <c r="C206" s="131"/>
      <c r="D206" s="131"/>
      <c r="E206" s="120"/>
      <c r="F206" s="120"/>
      <c r="G206" s="120"/>
      <c r="H206" s="120"/>
      <c r="X206" s="148"/>
      <c r="Y206" s="144"/>
      <c r="Z206" s="144"/>
      <c r="AA206" s="143"/>
      <c r="AB206" s="149"/>
      <c r="AD206" s="144"/>
    </row>
    <row r="207" spans="1:30" ht="52.5">
      <c r="A207" s="89"/>
      <c r="B207" s="119"/>
      <c r="C207" s="131"/>
      <c r="D207" s="131"/>
      <c r="E207" s="120"/>
      <c r="F207" s="120"/>
      <c r="G207" s="120"/>
      <c r="H207" s="120"/>
      <c r="X207" s="148"/>
      <c r="Y207" s="144"/>
      <c r="Z207" s="144"/>
      <c r="AA207" s="143"/>
      <c r="AB207" s="149"/>
      <c r="AD207" s="144"/>
    </row>
    <row r="208" spans="1:30" ht="52.5">
      <c r="A208" s="89"/>
      <c r="B208" s="119"/>
      <c r="C208" s="131"/>
      <c r="D208" s="131"/>
      <c r="E208" s="120"/>
      <c r="F208" s="120"/>
      <c r="G208" s="120"/>
      <c r="H208" s="120"/>
      <c r="X208" s="148"/>
      <c r="Y208" s="144"/>
      <c r="Z208" s="144"/>
      <c r="AA208" s="143"/>
      <c r="AB208" s="149"/>
      <c r="AD208" s="144"/>
    </row>
    <row r="209" spans="1:30" ht="78.75">
      <c r="A209" s="89"/>
      <c r="B209" s="119"/>
      <c r="C209" s="131"/>
      <c r="D209" s="131"/>
      <c r="E209" s="120"/>
      <c r="F209" s="120"/>
      <c r="G209" s="120"/>
      <c r="H209" s="120"/>
      <c r="I209" s="226"/>
      <c r="J209" s="226"/>
      <c r="K209" s="219"/>
      <c r="L209" s="219"/>
      <c r="M209" s="219"/>
      <c r="N209" s="219"/>
      <c r="O209" s="219"/>
      <c r="P209" s="219"/>
      <c r="Q209" s="219"/>
      <c r="R209" s="219"/>
      <c r="X209" s="148"/>
      <c r="Y209" s="144"/>
      <c r="Z209" s="144"/>
      <c r="AA209" s="143"/>
      <c r="AB209" s="149"/>
      <c r="AD209" s="144"/>
    </row>
    <row r="210" spans="1:30" ht="78.75">
      <c r="A210" s="89"/>
      <c r="B210" s="119"/>
      <c r="C210" s="131"/>
      <c r="D210" s="131"/>
      <c r="E210" s="120"/>
      <c r="F210" s="120"/>
      <c r="G210" s="120"/>
      <c r="H210" s="120"/>
      <c r="I210" s="226"/>
      <c r="J210" s="226"/>
      <c r="K210" s="219"/>
      <c r="L210" s="219"/>
      <c r="M210" s="219"/>
      <c r="N210" s="219"/>
      <c r="O210" s="219"/>
      <c r="P210" s="219"/>
      <c r="Q210" s="219"/>
      <c r="R210" s="219"/>
      <c r="X210" s="148"/>
      <c r="Y210" s="144"/>
      <c r="Z210" s="144"/>
      <c r="AA210" s="143"/>
      <c r="AB210" s="149"/>
      <c r="AD210" s="144"/>
    </row>
    <row r="211" spans="1:30" ht="78.75">
      <c r="A211" s="89"/>
      <c r="B211" s="119"/>
      <c r="C211" s="131"/>
      <c r="D211" s="131"/>
      <c r="E211" s="120"/>
      <c r="F211" s="120"/>
      <c r="G211" s="120"/>
      <c r="H211" s="120"/>
      <c r="I211" s="226"/>
      <c r="J211" s="226"/>
      <c r="K211" s="219"/>
      <c r="L211" s="219"/>
      <c r="M211" s="219"/>
      <c r="N211" s="219"/>
      <c r="O211" s="219"/>
      <c r="P211" s="219"/>
      <c r="Q211" s="219"/>
      <c r="R211" s="219"/>
      <c r="X211" s="148"/>
      <c r="Y211" s="144"/>
      <c r="Z211" s="144"/>
      <c r="AA211" s="143"/>
      <c r="AB211" s="149"/>
      <c r="AD211" s="144"/>
    </row>
    <row r="212" spans="1:30" ht="78.75">
      <c r="A212" s="89"/>
      <c r="B212" s="119"/>
      <c r="C212" s="131"/>
      <c r="D212" s="131"/>
      <c r="E212" s="120"/>
      <c r="F212" s="120"/>
      <c r="G212" s="120"/>
      <c r="H212" s="120"/>
      <c r="I212" s="226"/>
      <c r="J212" s="226"/>
      <c r="K212" s="219"/>
      <c r="L212" s="219"/>
      <c r="M212" s="219"/>
      <c r="N212" s="219"/>
      <c r="O212" s="219"/>
      <c r="P212" s="219"/>
      <c r="Q212" s="219"/>
      <c r="R212" s="219"/>
      <c r="X212" s="148"/>
      <c r="Y212" s="144"/>
      <c r="Z212" s="144"/>
      <c r="AA212" s="143"/>
      <c r="AB212" s="149"/>
      <c r="AD212" s="144"/>
    </row>
    <row r="213" spans="1:30" ht="78.75">
      <c r="A213" s="89"/>
      <c r="B213" s="119"/>
      <c r="C213" s="131"/>
      <c r="D213" s="131"/>
      <c r="E213" s="120"/>
      <c r="F213" s="120"/>
      <c r="G213" s="120"/>
      <c r="H213" s="120"/>
      <c r="I213" s="226"/>
      <c r="J213" s="226"/>
      <c r="K213" s="219"/>
      <c r="L213" s="219"/>
      <c r="M213" s="219"/>
      <c r="N213" s="219"/>
      <c r="O213" s="219"/>
      <c r="P213" s="219"/>
      <c r="Q213" s="219"/>
      <c r="R213" s="219"/>
      <c r="X213" s="148"/>
      <c r="Y213" s="144"/>
      <c r="Z213" s="144"/>
      <c r="AA213" s="143"/>
      <c r="AB213" s="149"/>
      <c r="AD213" s="144"/>
    </row>
    <row r="214" spans="1:30" ht="78.75">
      <c r="A214" s="89"/>
      <c r="B214" s="119"/>
      <c r="C214" s="131"/>
      <c r="D214" s="131"/>
      <c r="E214" s="120"/>
      <c r="F214" s="120"/>
      <c r="G214" s="120"/>
      <c r="H214" s="120"/>
      <c r="I214" s="226"/>
      <c r="J214" s="226"/>
      <c r="K214" s="219"/>
      <c r="L214" s="219"/>
      <c r="M214" s="219"/>
      <c r="N214" s="219"/>
      <c r="O214" s="219"/>
      <c r="P214" s="219"/>
      <c r="Q214" s="219"/>
      <c r="R214" s="219"/>
      <c r="X214" s="148"/>
      <c r="Y214" s="144"/>
      <c r="Z214" s="144"/>
      <c r="AA214" s="143"/>
      <c r="AB214" s="149"/>
      <c r="AD214" s="144"/>
    </row>
    <row r="215" spans="1:30" ht="78.75">
      <c r="A215" s="89"/>
      <c r="B215" s="119"/>
      <c r="C215" s="131"/>
      <c r="D215" s="131"/>
      <c r="E215" s="120"/>
      <c r="F215" s="120"/>
      <c r="G215" s="120"/>
      <c r="H215" s="120"/>
      <c r="I215" s="226"/>
      <c r="J215" s="226"/>
      <c r="K215" s="219"/>
      <c r="L215" s="219"/>
      <c r="M215" s="219"/>
      <c r="N215" s="219"/>
      <c r="O215" s="219"/>
      <c r="P215" s="219"/>
      <c r="Q215" s="219"/>
      <c r="R215" s="219"/>
      <c r="X215" s="148"/>
      <c r="Y215" s="144"/>
      <c r="Z215" s="144"/>
      <c r="AA215" s="143"/>
      <c r="AB215" s="149"/>
      <c r="AD215" s="144"/>
    </row>
    <row r="216" spans="1:30" ht="78.75">
      <c r="A216" s="89"/>
      <c r="B216" s="119"/>
      <c r="C216" s="131"/>
      <c r="D216" s="131"/>
      <c r="E216" s="120"/>
      <c r="F216" s="120"/>
      <c r="G216" s="120"/>
      <c r="H216" s="120"/>
      <c r="I216" s="226"/>
      <c r="J216" s="226"/>
      <c r="K216" s="219"/>
      <c r="L216" s="219"/>
      <c r="M216" s="219"/>
      <c r="N216" s="219"/>
      <c r="O216" s="219"/>
      <c r="P216" s="219"/>
      <c r="Q216" s="219"/>
      <c r="R216" s="219"/>
      <c r="X216" s="148"/>
      <c r="Y216" s="144"/>
      <c r="Z216" s="144"/>
      <c r="AA216" s="143"/>
      <c r="AB216" s="149"/>
      <c r="AD216" s="144"/>
    </row>
    <row r="217" spans="1:30" ht="78.75">
      <c r="A217" s="89"/>
      <c r="B217" s="119"/>
      <c r="C217" s="131"/>
      <c r="D217" s="131"/>
      <c r="E217" s="120"/>
      <c r="F217" s="120"/>
      <c r="G217" s="120"/>
      <c r="H217" s="120"/>
      <c r="I217" s="226"/>
      <c r="J217" s="226"/>
      <c r="K217" s="219"/>
      <c r="L217" s="219"/>
      <c r="M217" s="219"/>
      <c r="N217" s="219"/>
      <c r="O217" s="219"/>
      <c r="P217" s="219"/>
      <c r="Q217" s="219"/>
      <c r="R217" s="219"/>
      <c r="X217" s="148"/>
      <c r="Y217" s="144"/>
      <c r="Z217" s="144"/>
      <c r="AA217" s="143"/>
      <c r="AB217" s="149"/>
      <c r="AD217" s="144"/>
    </row>
    <row r="218" spans="1:30" ht="75" customHeight="1">
      <c r="A218" s="89"/>
      <c r="B218" s="119"/>
      <c r="C218" s="131"/>
      <c r="D218" s="131"/>
      <c r="E218" s="120"/>
      <c r="F218" s="120"/>
      <c r="G218" s="120"/>
      <c r="H218" s="120"/>
      <c r="I218" s="226"/>
      <c r="J218" s="226"/>
      <c r="K218" s="219"/>
      <c r="L218" s="219"/>
      <c r="M218" s="219"/>
      <c r="N218" s="219"/>
      <c r="O218" s="219"/>
      <c r="P218" s="219"/>
      <c r="Q218" s="219"/>
      <c r="R218" s="219"/>
      <c r="X218" s="148"/>
      <c r="Y218" s="144"/>
      <c r="Z218" s="144"/>
      <c r="AA218" s="143"/>
      <c r="AB218" s="149"/>
      <c r="AD218" s="144"/>
    </row>
    <row r="219" spans="1:30" ht="75" customHeight="1">
      <c r="A219" s="89"/>
      <c r="B219" s="119"/>
      <c r="C219" s="227"/>
      <c r="D219" s="228"/>
      <c r="E219" s="120"/>
      <c r="F219" s="120"/>
      <c r="G219" s="120"/>
      <c r="H219" s="120"/>
      <c r="I219" s="229"/>
      <c r="J219" s="229"/>
      <c r="K219" s="236"/>
      <c r="L219" s="236"/>
      <c r="M219" s="236"/>
      <c r="N219" s="236"/>
      <c r="O219" s="236"/>
      <c r="X219" s="148">
        <f>W8+W13+W26</f>
        <v>0</v>
      </c>
      <c r="Y219" s="144" t="s">
        <v>141</v>
      </c>
      <c r="Z219" s="144">
        <f>SUMIF(X4:X42,5,W4:W42)</f>
        <v>0</v>
      </c>
      <c r="AB219" s="149">
        <f>COUNTIF(X4:X42,5)</f>
        <v>3</v>
      </c>
      <c r="AD219" s="144">
        <f>SUMPRODUCT(--(X4:X42=5),--(S4:S42-R4:R42&gt;0))</f>
        <v>0</v>
      </c>
    </row>
    <row r="220" spans="1:30" ht="75" customHeight="1">
      <c r="A220" s="89"/>
      <c r="B220" s="119"/>
      <c r="C220" s="227"/>
      <c r="D220" s="228"/>
      <c r="E220" s="120"/>
      <c r="F220" s="120"/>
      <c r="G220" s="120"/>
      <c r="H220" s="120"/>
      <c r="I220" s="229"/>
      <c r="J220" s="229"/>
      <c r="K220" s="236"/>
      <c r="L220" s="236"/>
      <c r="M220" s="236"/>
      <c r="N220" s="236"/>
      <c r="O220" s="236"/>
      <c r="AD220" s="135"/>
    </row>
    <row r="221" spans="1:15" ht="117" customHeight="1">
      <c r="A221" s="92"/>
      <c r="B221" s="119"/>
      <c r="C221" s="131"/>
      <c r="D221" s="131"/>
      <c r="E221" s="131"/>
      <c r="F221" s="131"/>
      <c r="G221" s="120"/>
      <c r="H221" s="120"/>
      <c r="I221" s="229"/>
      <c r="J221" s="229"/>
      <c r="K221" s="236"/>
      <c r="L221" s="236"/>
      <c r="M221" s="236"/>
      <c r="N221" s="236"/>
      <c r="O221" s="236"/>
    </row>
    <row r="222" spans="1:33" ht="132" customHeight="1">
      <c r="A222" s="112"/>
      <c r="B222" s="119"/>
      <c r="C222" s="131"/>
      <c r="D222" s="131"/>
      <c r="E222" s="131"/>
      <c r="F222" s="131"/>
      <c r="G222" s="120"/>
      <c r="H222" s="120"/>
      <c r="I222" s="229"/>
      <c r="J222" s="229"/>
      <c r="K222" s="236"/>
      <c r="L222" s="236"/>
      <c r="M222" s="236"/>
      <c r="N222" s="236"/>
      <c r="O222" s="236"/>
      <c r="X222" s="148">
        <f>W7+W16+W17+W27+W36+W38</f>
        <v>9</v>
      </c>
      <c r="Y222" s="144" t="s">
        <v>116</v>
      </c>
      <c r="Z222" s="144"/>
      <c r="AA222" s="144"/>
      <c r="AB222" s="149">
        <f>COUNTIF(X4:X45,7)</f>
        <v>6</v>
      </c>
      <c r="AC222" s="143"/>
      <c r="AD222" s="143"/>
      <c r="AF222" s="143"/>
      <c r="AG222" s="143"/>
    </row>
    <row r="223" spans="1:33" ht="126" customHeight="1">
      <c r="A223" s="89"/>
      <c r="B223" s="118"/>
      <c r="C223" s="118"/>
      <c r="D223" s="118"/>
      <c r="E223" s="118"/>
      <c r="F223" s="118"/>
      <c r="G223" s="118"/>
      <c r="H223" s="118"/>
      <c r="I223" s="229"/>
      <c r="J223" s="229"/>
      <c r="K223" s="236"/>
      <c r="L223" s="236"/>
      <c r="M223" s="236"/>
      <c r="N223" s="236"/>
      <c r="O223" s="236"/>
      <c r="X223" s="143"/>
      <c r="Y223" s="144"/>
      <c r="Z223" s="144"/>
      <c r="AA223" s="144"/>
      <c r="AB223" s="144"/>
      <c r="AC223" s="143"/>
      <c r="AD223" s="143"/>
      <c r="AF223" s="143"/>
      <c r="AG223" s="143"/>
    </row>
    <row r="224" spans="1:33" ht="60" customHeight="1">
      <c r="A224" s="89"/>
      <c r="B224" s="118"/>
      <c r="C224" s="230"/>
      <c r="D224" s="230"/>
      <c r="E224" s="118"/>
      <c r="F224" s="118"/>
      <c r="G224" s="118"/>
      <c r="H224" s="118"/>
      <c r="I224" s="229"/>
      <c r="J224" s="229"/>
      <c r="K224" s="236"/>
      <c r="L224" s="236"/>
      <c r="M224" s="236"/>
      <c r="N224" s="236"/>
      <c r="O224" s="236"/>
      <c r="X224" s="151">
        <f>W4+W6+W9+W10+W11+W14+W18+W19+W21+W28+W29+W31+W32+W35+W41+W42</f>
        <v>3</v>
      </c>
      <c r="Y224" s="144" t="s">
        <v>117</v>
      </c>
      <c r="Z224" s="144">
        <f>SUMIF(X4:X46,6,W4:W46)</f>
        <v>3</v>
      </c>
      <c r="AA224" s="144"/>
      <c r="AB224" s="149">
        <f>COUNTIF(X4:X42,6)</f>
        <v>16</v>
      </c>
      <c r="AC224" s="143"/>
      <c r="AD224" s="144">
        <f>SUMPRODUCT(--(X4:X57=6),--(S4:S57-R4:R57&gt;0))</f>
        <v>3</v>
      </c>
      <c r="AE224" s="143"/>
      <c r="AF224" s="143"/>
      <c r="AG224" s="143"/>
    </row>
    <row r="225" spans="1:33" ht="60" customHeight="1">
      <c r="A225" s="113"/>
      <c r="B225" s="119"/>
      <c r="C225" s="228"/>
      <c r="D225" s="228"/>
      <c r="E225" s="120"/>
      <c r="F225" s="120"/>
      <c r="G225" s="120"/>
      <c r="H225" s="120"/>
      <c r="I225" s="229"/>
      <c r="J225" s="229"/>
      <c r="K225" s="236"/>
      <c r="L225" s="236"/>
      <c r="M225" s="236"/>
      <c r="N225" s="236"/>
      <c r="O225" s="236"/>
      <c r="X225" s="151"/>
      <c r="Y225" s="144"/>
      <c r="Z225" s="144"/>
      <c r="AA225" s="143"/>
      <c r="AB225" s="149"/>
      <c r="AC225" s="143"/>
      <c r="AD225" s="143"/>
      <c r="AE225" s="143"/>
      <c r="AF225" s="143"/>
      <c r="AG225" s="143"/>
    </row>
    <row r="226" spans="1:33" ht="60" customHeight="1">
      <c r="A226" s="89"/>
      <c r="B226" s="119"/>
      <c r="C226" s="228"/>
      <c r="D226" s="228"/>
      <c r="E226" s="120"/>
      <c r="F226" s="120"/>
      <c r="G226" s="120"/>
      <c r="H226" s="120"/>
      <c r="I226" s="231"/>
      <c r="J226" s="231"/>
      <c r="K226" s="232"/>
      <c r="L226" s="232"/>
      <c r="M226" s="236"/>
      <c r="N226" s="236"/>
      <c r="O226" s="236"/>
      <c r="X226" s="143"/>
      <c r="Y226" s="144"/>
      <c r="Z226" s="144"/>
      <c r="AA226" s="143"/>
      <c r="AB226" s="144"/>
      <c r="AC226" s="143"/>
      <c r="AD226" s="143"/>
      <c r="AE226" s="143"/>
      <c r="AF226" s="143"/>
      <c r="AG226" s="143"/>
    </row>
    <row r="227" spans="1:33" ht="60" customHeight="1">
      <c r="A227" s="89"/>
      <c r="B227" s="119"/>
      <c r="C227" s="228"/>
      <c r="D227" s="228"/>
      <c r="E227" s="120"/>
      <c r="F227" s="120"/>
      <c r="G227" s="120"/>
      <c r="H227" s="120"/>
      <c r="I227" s="231"/>
      <c r="J227" s="231"/>
      <c r="K227" s="232"/>
      <c r="L227" s="232"/>
      <c r="M227" s="236"/>
      <c r="N227" s="236"/>
      <c r="O227" s="236"/>
      <c r="X227" s="143"/>
      <c r="Y227" s="144"/>
      <c r="Z227" s="144"/>
      <c r="AA227" s="143"/>
      <c r="AB227" s="144"/>
      <c r="AC227" s="143"/>
      <c r="AD227" s="143"/>
      <c r="AE227" s="143"/>
      <c r="AF227" s="143"/>
      <c r="AG227" s="143"/>
    </row>
    <row r="228" spans="1:33" ht="60" customHeight="1">
      <c r="A228" s="89"/>
      <c r="B228" s="119"/>
      <c r="C228" s="227"/>
      <c r="D228" s="228"/>
      <c r="E228" s="120"/>
      <c r="F228" s="120"/>
      <c r="G228" s="120"/>
      <c r="H228" s="120"/>
      <c r="I228" s="231"/>
      <c r="J228" s="231"/>
      <c r="K228" s="232"/>
      <c r="L228" s="232"/>
      <c r="M228" s="236"/>
      <c r="N228" s="236"/>
      <c r="O228" s="236"/>
      <c r="X228" s="148">
        <f>W34</f>
        <v>60</v>
      </c>
      <c r="Y228" s="144" t="s">
        <v>118</v>
      </c>
      <c r="Z228" s="144"/>
      <c r="AA228" s="143"/>
      <c r="AB228" s="144"/>
      <c r="AC228" s="143"/>
      <c r="AD228" s="143"/>
      <c r="AE228" s="143"/>
      <c r="AF228" s="143"/>
      <c r="AG228" s="143"/>
    </row>
    <row r="229" spans="1:33" ht="60" customHeight="1">
      <c r="A229" s="89"/>
      <c r="B229" s="119"/>
      <c r="C229" s="227"/>
      <c r="D229" s="228"/>
      <c r="E229" s="120"/>
      <c r="F229" s="120"/>
      <c r="G229" s="120"/>
      <c r="H229" s="120"/>
      <c r="I229" s="231"/>
      <c r="J229" s="231"/>
      <c r="K229" s="232"/>
      <c r="L229" s="232"/>
      <c r="M229" s="236"/>
      <c r="N229" s="236"/>
      <c r="O229" s="236"/>
      <c r="X229" s="143"/>
      <c r="Y229" s="144"/>
      <c r="Z229" s="144"/>
      <c r="AA229" s="143"/>
      <c r="AB229" s="144"/>
      <c r="AC229" s="143"/>
      <c r="AD229" s="143"/>
      <c r="AE229" s="143"/>
      <c r="AF229" s="143"/>
      <c r="AG229" s="143"/>
    </row>
    <row r="230" spans="1:33" ht="60" customHeight="1">
      <c r="A230" s="89"/>
      <c r="B230" s="119"/>
      <c r="C230" s="131"/>
      <c r="D230" s="131"/>
      <c r="E230" s="131"/>
      <c r="F230" s="131"/>
      <c r="G230" s="120"/>
      <c r="H230" s="120"/>
      <c r="I230" s="231"/>
      <c r="J230" s="231"/>
      <c r="K230" s="232"/>
      <c r="L230" s="232"/>
      <c r="M230" s="236"/>
      <c r="N230" s="236"/>
      <c r="O230" s="236"/>
      <c r="X230" s="143"/>
      <c r="Y230" s="144"/>
      <c r="Z230" s="144"/>
      <c r="AA230" s="143"/>
      <c r="AB230" s="144"/>
      <c r="AC230" s="143"/>
      <c r="AD230" s="143"/>
      <c r="AE230" s="143"/>
      <c r="AF230" s="143"/>
      <c r="AG230" s="143"/>
    </row>
    <row r="231" spans="1:32" ht="60" customHeight="1">
      <c r="A231" s="92"/>
      <c r="B231" s="119"/>
      <c r="C231" s="131"/>
      <c r="D231" s="131"/>
      <c r="E231" s="131"/>
      <c r="F231" s="131"/>
      <c r="G231" s="120"/>
      <c r="H231" s="120"/>
      <c r="I231" s="231"/>
      <c r="J231" s="231"/>
      <c r="K231" s="232"/>
      <c r="L231" s="232"/>
      <c r="M231" s="236"/>
      <c r="N231" s="236"/>
      <c r="O231" s="236"/>
      <c r="X231" s="143" t="s">
        <v>119</v>
      </c>
      <c r="Y231" s="144"/>
      <c r="Z231" s="152">
        <f>X193+X196+X197+X199+X219+X222+X224</f>
        <v>12</v>
      </c>
      <c r="AA231" s="143"/>
      <c r="AB231" s="144"/>
      <c r="AC231" s="143" t="s">
        <v>120</v>
      </c>
      <c r="AD231" s="143"/>
      <c r="AE231" s="143"/>
      <c r="AF231" s="143"/>
    </row>
    <row r="232" spans="1:31" ht="60" customHeight="1">
      <c r="A232" s="112"/>
      <c r="B232" s="118"/>
      <c r="C232" s="118"/>
      <c r="D232" s="118"/>
      <c r="E232" s="118"/>
      <c r="F232" s="118"/>
      <c r="G232" s="118"/>
      <c r="H232" s="118"/>
      <c r="I232" s="231"/>
      <c r="J232" s="231"/>
      <c r="K232" s="232"/>
      <c r="L232" s="232"/>
      <c r="M232" s="236"/>
      <c r="N232" s="236"/>
      <c r="O232" s="236"/>
      <c r="Y232" s="134"/>
      <c r="Z232" s="134"/>
      <c r="AB232" s="134"/>
      <c r="AE232" s="143"/>
    </row>
    <row r="233" spans="1:31" ht="60" customHeight="1">
      <c r="A233" s="112"/>
      <c r="B233" s="118"/>
      <c r="C233" s="230"/>
      <c r="D233" s="230"/>
      <c r="E233" s="118"/>
      <c r="F233" s="118"/>
      <c r="G233" s="118"/>
      <c r="H233" s="118"/>
      <c r="I233" s="231"/>
      <c r="J233" s="231"/>
      <c r="K233" s="232"/>
      <c r="L233" s="232"/>
      <c r="M233" s="236"/>
      <c r="N233" s="236"/>
      <c r="O233" s="236"/>
      <c r="AE233" s="153">
        <f>X228</f>
        <v>60</v>
      </c>
    </row>
    <row r="234" spans="1:15" ht="60" customHeight="1">
      <c r="A234" s="89"/>
      <c r="B234" s="119"/>
      <c r="C234" s="228"/>
      <c r="D234" s="228"/>
      <c r="E234" s="120"/>
      <c r="F234" s="120"/>
      <c r="G234" s="120"/>
      <c r="H234" s="120"/>
      <c r="I234" s="231"/>
      <c r="J234" s="231"/>
      <c r="K234" s="232"/>
      <c r="L234" s="232"/>
      <c r="M234" s="236"/>
      <c r="N234" s="236"/>
      <c r="O234" s="236"/>
    </row>
    <row r="235" spans="1:15" ht="60" customHeight="1">
      <c r="A235" s="89"/>
      <c r="B235" s="119"/>
      <c r="C235" s="228"/>
      <c r="D235" s="228"/>
      <c r="E235" s="120"/>
      <c r="F235" s="120"/>
      <c r="G235" s="120"/>
      <c r="H235" s="120"/>
      <c r="I235" s="231"/>
      <c r="J235" s="231"/>
      <c r="K235" s="232"/>
      <c r="L235" s="232"/>
      <c r="M235" s="236"/>
      <c r="N235" s="236"/>
      <c r="O235" s="236"/>
    </row>
    <row r="236" spans="1:15" ht="60" customHeight="1">
      <c r="A236" s="89"/>
      <c r="B236" s="119"/>
      <c r="C236" s="228"/>
      <c r="D236" s="228"/>
      <c r="E236" s="120"/>
      <c r="F236" s="120"/>
      <c r="G236" s="120"/>
      <c r="H236" s="120"/>
      <c r="I236" s="231"/>
      <c r="J236" s="231"/>
      <c r="K236" s="232"/>
      <c r="L236" s="232"/>
      <c r="M236" s="236"/>
      <c r="N236" s="236"/>
      <c r="O236" s="236"/>
    </row>
    <row r="237" spans="1:15" ht="60" customHeight="1">
      <c r="A237" s="89"/>
      <c r="B237" s="119"/>
      <c r="C237" s="227"/>
      <c r="D237" s="228"/>
      <c r="E237" s="120"/>
      <c r="F237" s="120"/>
      <c r="G237" s="120"/>
      <c r="H237" s="120"/>
      <c r="I237" s="231"/>
      <c r="J237" s="231"/>
      <c r="K237" s="232"/>
      <c r="L237" s="232"/>
      <c r="M237" s="236"/>
      <c r="N237" s="236"/>
      <c r="O237" s="236"/>
    </row>
    <row r="238" spans="1:15" ht="60" customHeight="1">
      <c r="A238" s="89"/>
      <c r="B238" s="119"/>
      <c r="C238" s="227"/>
      <c r="D238" s="228"/>
      <c r="E238" s="120"/>
      <c r="F238" s="120"/>
      <c r="G238" s="120"/>
      <c r="H238" s="120"/>
      <c r="I238" s="231"/>
      <c r="J238" s="231"/>
      <c r="K238" s="232"/>
      <c r="L238" s="232"/>
      <c r="M238" s="236"/>
      <c r="N238" s="236"/>
      <c r="O238" s="236"/>
    </row>
    <row r="239" spans="1:15" ht="60" customHeight="1">
      <c r="A239" s="89"/>
      <c r="B239" s="119"/>
      <c r="C239" s="131"/>
      <c r="D239" s="131"/>
      <c r="E239" s="131"/>
      <c r="F239" s="131"/>
      <c r="G239" s="120"/>
      <c r="H239" s="120"/>
      <c r="I239" s="231"/>
      <c r="J239" s="231"/>
      <c r="K239" s="232"/>
      <c r="L239" s="232"/>
      <c r="M239" s="236"/>
      <c r="N239" s="236"/>
      <c r="O239" s="236"/>
    </row>
    <row r="240" spans="1:15" ht="60" customHeight="1">
      <c r="A240" s="89"/>
      <c r="B240" s="119"/>
      <c r="C240" s="131"/>
      <c r="D240" s="131"/>
      <c r="E240" s="131"/>
      <c r="F240" s="131"/>
      <c r="G240" s="120"/>
      <c r="H240" s="120"/>
      <c r="I240" s="231"/>
      <c r="J240" s="231"/>
      <c r="K240" s="232"/>
      <c r="L240" s="232"/>
      <c r="M240" s="236"/>
      <c r="N240" s="236"/>
      <c r="O240" s="236"/>
    </row>
    <row r="241" spans="1:15" ht="60" customHeight="1">
      <c r="A241" s="92"/>
      <c r="B241" s="118"/>
      <c r="C241" s="118"/>
      <c r="D241" s="118"/>
      <c r="E241" s="118"/>
      <c r="F241" s="118"/>
      <c r="G241" s="118"/>
      <c r="H241" s="118"/>
      <c r="I241" s="231"/>
      <c r="J241" s="231"/>
      <c r="K241" s="232"/>
      <c r="L241" s="232"/>
      <c r="M241" s="236"/>
      <c r="N241" s="236"/>
      <c r="O241" s="236"/>
    </row>
    <row r="242" spans="1:15" ht="60" customHeight="1">
      <c r="A242" s="92"/>
      <c r="B242" s="118"/>
      <c r="C242" s="230"/>
      <c r="D242" s="230"/>
      <c r="E242" s="118"/>
      <c r="F242" s="118"/>
      <c r="G242" s="118"/>
      <c r="H242" s="118"/>
      <c r="I242" s="233"/>
      <c r="J242" s="233"/>
      <c r="K242" s="232"/>
      <c r="L242" s="232"/>
      <c r="M242" s="236"/>
      <c r="N242" s="236"/>
      <c r="O242" s="236"/>
    </row>
    <row r="243" spans="1:15" ht="60" customHeight="1">
      <c r="A243" s="112"/>
      <c r="B243" s="119"/>
      <c r="C243" s="228"/>
      <c r="D243" s="228"/>
      <c r="E243" s="120"/>
      <c r="F243" s="120"/>
      <c r="G243" s="120"/>
      <c r="H243" s="120"/>
      <c r="I243" s="233"/>
      <c r="J243" s="233"/>
      <c r="K243" s="232"/>
      <c r="L243" s="232"/>
      <c r="M243" s="236"/>
      <c r="N243" s="236"/>
      <c r="O243" s="236"/>
    </row>
    <row r="244" spans="1:15" ht="60" customHeight="1">
      <c r="A244" s="89"/>
      <c r="B244" s="119"/>
      <c r="C244" s="228"/>
      <c r="D244" s="228"/>
      <c r="E244" s="120"/>
      <c r="F244" s="120"/>
      <c r="G244" s="120"/>
      <c r="H244" s="120"/>
      <c r="I244" s="233"/>
      <c r="J244" s="233"/>
      <c r="K244" s="232"/>
      <c r="L244" s="232"/>
      <c r="M244" s="236"/>
      <c r="N244" s="236"/>
      <c r="O244" s="236"/>
    </row>
    <row r="245" spans="1:15" ht="60" customHeight="1">
      <c r="A245" s="89"/>
      <c r="B245" s="119"/>
      <c r="C245" s="228"/>
      <c r="D245" s="228"/>
      <c r="E245" s="120"/>
      <c r="F245" s="120"/>
      <c r="G245" s="120"/>
      <c r="H245" s="120"/>
      <c r="I245" s="233"/>
      <c r="J245" s="233"/>
      <c r="K245" s="232"/>
      <c r="L245" s="232"/>
      <c r="M245" s="236"/>
      <c r="N245" s="236"/>
      <c r="O245" s="236"/>
    </row>
    <row r="246" spans="1:15" ht="60" customHeight="1">
      <c r="A246" s="102"/>
      <c r="B246" s="119"/>
      <c r="C246" s="227"/>
      <c r="D246" s="228"/>
      <c r="E246" s="120"/>
      <c r="F246" s="120"/>
      <c r="G246" s="120"/>
      <c r="H246" s="120"/>
      <c r="I246" s="233"/>
      <c r="J246" s="233"/>
      <c r="K246" s="232"/>
      <c r="L246" s="232"/>
      <c r="M246" s="236"/>
      <c r="N246" s="236"/>
      <c r="O246" s="236"/>
    </row>
    <row r="247" spans="1:15" ht="60" customHeight="1">
      <c r="A247" s="102"/>
      <c r="B247" s="119"/>
      <c r="C247" s="227"/>
      <c r="D247" s="228"/>
      <c r="E247" s="120"/>
      <c r="F247" s="120"/>
      <c r="G247" s="120"/>
      <c r="H247" s="120"/>
      <c r="I247" s="233"/>
      <c r="J247" s="233"/>
      <c r="K247" s="232"/>
      <c r="L247" s="232"/>
      <c r="M247" s="236"/>
      <c r="N247" s="236"/>
      <c r="O247" s="236"/>
    </row>
    <row r="248" spans="1:15" ht="84.75" customHeight="1">
      <c r="A248" s="62"/>
      <c r="B248" s="119"/>
      <c r="C248" s="131"/>
      <c r="D248" s="131"/>
      <c r="E248" s="131"/>
      <c r="F248" s="131"/>
      <c r="G248" s="120"/>
      <c r="H248" s="120"/>
      <c r="I248" s="233"/>
      <c r="J248" s="233"/>
      <c r="K248" s="232"/>
      <c r="L248" s="232"/>
      <c r="M248" s="236"/>
      <c r="N248" s="236"/>
      <c r="O248" s="236"/>
    </row>
    <row r="249" spans="1:15" ht="84.75" customHeight="1">
      <c r="A249" s="113"/>
      <c r="B249" s="119"/>
      <c r="C249" s="131"/>
      <c r="D249" s="131"/>
      <c r="E249" s="131"/>
      <c r="F249" s="131"/>
      <c r="G249" s="120"/>
      <c r="H249" s="120"/>
      <c r="I249" s="233"/>
      <c r="J249" s="233"/>
      <c r="K249" s="232"/>
      <c r="L249" s="232"/>
      <c r="M249" s="236"/>
      <c r="N249" s="236"/>
      <c r="O249" s="236"/>
    </row>
    <row r="250" spans="1:15" ht="84.75" customHeight="1">
      <c r="A250" s="63"/>
      <c r="B250" s="118"/>
      <c r="C250" s="118"/>
      <c r="D250" s="118"/>
      <c r="E250" s="118"/>
      <c r="F250" s="118"/>
      <c r="G250" s="118"/>
      <c r="H250" s="118"/>
      <c r="I250" s="233"/>
      <c r="J250" s="233"/>
      <c r="K250" s="232"/>
      <c r="L250" s="232"/>
      <c r="M250" s="236"/>
      <c r="N250" s="236"/>
      <c r="O250" s="236"/>
    </row>
    <row r="251" spans="1:15" ht="84.75" customHeight="1">
      <c r="A251" s="63"/>
      <c r="B251" s="118"/>
      <c r="C251" s="230"/>
      <c r="D251" s="230"/>
      <c r="E251" s="118"/>
      <c r="F251" s="118"/>
      <c r="G251" s="230"/>
      <c r="H251" s="230"/>
      <c r="I251" s="117"/>
      <c r="J251" s="117"/>
      <c r="K251" s="117"/>
      <c r="L251" s="117"/>
      <c r="M251" s="117"/>
      <c r="N251" s="117"/>
      <c r="O251" s="117"/>
    </row>
    <row r="252" spans="1:15" ht="84.75" customHeight="1">
      <c r="A252" s="115"/>
      <c r="B252" s="121"/>
      <c r="C252" s="234"/>
      <c r="D252" s="234"/>
      <c r="E252" s="118"/>
      <c r="F252" s="118"/>
      <c r="G252" s="230"/>
      <c r="H252" s="230"/>
      <c r="I252" s="117"/>
      <c r="J252" s="117"/>
      <c r="K252" s="117"/>
      <c r="L252" s="117"/>
      <c r="M252" s="117"/>
      <c r="N252" s="117"/>
      <c r="O252" s="117"/>
    </row>
    <row r="253" spans="1:15" ht="84.75" customHeight="1">
      <c r="A253" s="115"/>
      <c r="B253" s="121"/>
      <c r="C253" s="234"/>
      <c r="D253" s="234"/>
      <c r="E253" s="118"/>
      <c r="F253" s="118"/>
      <c r="G253" s="230"/>
      <c r="H253" s="230"/>
      <c r="I253" s="117"/>
      <c r="J253" s="117"/>
      <c r="K253" s="117"/>
      <c r="L253" s="117"/>
      <c r="M253" s="117"/>
      <c r="N253" s="117"/>
      <c r="O253" s="117"/>
    </row>
    <row r="254" spans="1:15" ht="84.75" customHeight="1">
      <c r="A254" s="115"/>
      <c r="B254" s="121"/>
      <c r="C254" s="234"/>
      <c r="D254" s="234"/>
      <c r="E254" s="118"/>
      <c r="F254" s="118"/>
      <c r="G254" s="230"/>
      <c r="H254" s="230"/>
      <c r="I254" s="117"/>
      <c r="J254" s="117"/>
      <c r="K254" s="117"/>
      <c r="L254" s="117"/>
      <c r="M254" s="117"/>
      <c r="N254" s="117"/>
      <c r="O254" s="117"/>
    </row>
    <row r="255" spans="1:15" ht="84.75" customHeight="1">
      <c r="A255" s="115"/>
      <c r="B255" s="121"/>
      <c r="C255" s="235"/>
      <c r="D255" s="234"/>
      <c r="E255" s="118"/>
      <c r="F255" s="118"/>
      <c r="G255" s="230"/>
      <c r="H255" s="230"/>
      <c r="I255" s="117"/>
      <c r="J255" s="117"/>
      <c r="K255" s="117"/>
      <c r="L255" s="117"/>
      <c r="M255" s="117"/>
      <c r="N255" s="117"/>
      <c r="O255" s="117"/>
    </row>
    <row r="256" spans="1:15" ht="84.75" customHeight="1">
      <c r="A256" s="115"/>
      <c r="B256" s="121"/>
      <c r="C256" s="235"/>
      <c r="D256" s="234"/>
      <c r="E256" s="118"/>
      <c r="F256" s="118"/>
      <c r="G256" s="230"/>
      <c r="H256" s="230"/>
      <c r="I256" s="117"/>
      <c r="J256" s="117"/>
      <c r="K256" s="117"/>
      <c r="L256" s="117"/>
      <c r="M256" s="117"/>
      <c r="N256" s="117"/>
      <c r="O256" s="117"/>
    </row>
    <row r="257" spans="1:15" ht="84.75" customHeight="1">
      <c r="A257" s="115"/>
      <c r="B257" s="121"/>
      <c r="C257" s="130"/>
      <c r="D257" s="130"/>
      <c r="E257" s="130"/>
      <c r="F257" s="130"/>
      <c r="G257" s="230"/>
      <c r="H257" s="230"/>
      <c r="I257" s="117"/>
      <c r="J257" s="117"/>
      <c r="K257" s="117"/>
      <c r="L257" s="117"/>
      <c r="M257" s="117"/>
      <c r="N257" s="117"/>
      <c r="O257" s="117"/>
    </row>
    <row r="258" spans="1:15" ht="84.75" customHeight="1">
      <c r="A258" s="115"/>
      <c r="B258" s="121"/>
      <c r="C258" s="130"/>
      <c r="D258" s="130"/>
      <c r="E258" s="130"/>
      <c r="F258" s="130"/>
      <c r="G258" s="230"/>
      <c r="H258" s="230"/>
      <c r="I258" s="117"/>
      <c r="J258" s="117"/>
      <c r="K258" s="117"/>
      <c r="L258" s="117"/>
      <c r="M258" s="117"/>
      <c r="N258" s="117"/>
      <c r="O258" s="117"/>
    </row>
    <row r="259" spans="1:15" ht="84.75" customHeight="1">
      <c r="A259" s="115"/>
      <c r="B259" s="118"/>
      <c r="C259" s="118"/>
      <c r="D259" s="118"/>
      <c r="E259" s="118"/>
      <c r="F259" s="118"/>
      <c r="G259" s="230"/>
      <c r="H259" s="230"/>
      <c r="I259" s="117"/>
      <c r="J259" s="117"/>
      <c r="K259" s="117"/>
      <c r="L259" s="117"/>
      <c r="M259" s="117"/>
      <c r="N259" s="117"/>
      <c r="O259" s="117"/>
    </row>
    <row r="260" spans="1:15" ht="60" customHeight="1">
      <c r="A260" s="88"/>
      <c r="B260" s="106"/>
      <c r="I260" s="117"/>
      <c r="J260" s="117"/>
      <c r="K260" s="117"/>
      <c r="L260" s="117"/>
      <c r="M260" s="117"/>
      <c r="N260" s="117"/>
      <c r="O260" s="117"/>
    </row>
    <row r="261" spans="1:15" ht="60" customHeight="1">
      <c r="A261" s="88"/>
      <c r="B261" s="106"/>
      <c r="I261" s="117"/>
      <c r="J261" s="117"/>
      <c r="K261" s="117"/>
      <c r="L261" s="117"/>
      <c r="M261" s="117"/>
      <c r="N261" s="117"/>
      <c r="O261" s="117"/>
    </row>
    <row r="262" spans="1:15" ht="60" customHeight="1">
      <c r="A262" s="88"/>
      <c r="B262" s="106"/>
      <c r="I262" s="117"/>
      <c r="J262" s="117"/>
      <c r="K262" s="117"/>
      <c r="L262" s="117"/>
      <c r="M262" s="117"/>
      <c r="N262" s="117"/>
      <c r="O262" s="117"/>
    </row>
    <row r="263" spans="1:2" ht="60" customHeight="1">
      <c r="A263" s="106"/>
      <c r="B263" s="66"/>
    </row>
    <row r="264" spans="1:2" ht="60" customHeight="1">
      <c r="A264" s="66"/>
      <c r="B264" s="2"/>
    </row>
    <row r="265" ht="31.5" customHeight="1"/>
    <row r="266" ht="31.5" customHeight="1"/>
    <row r="267" ht="31.5" customHeight="1">
      <c r="D267" s="6"/>
    </row>
    <row r="268" spans="4:8" ht="31.5" customHeight="1">
      <c r="D268" s="6"/>
      <c r="H268" s="50" t="s">
        <v>40</v>
      </c>
    </row>
    <row r="269" ht="31.5" customHeight="1">
      <c r="D269" s="6"/>
    </row>
    <row r="270" ht="31.5" customHeight="1">
      <c r="D270" s="6"/>
    </row>
    <row r="271" spans="4:12" ht="31.5" customHeight="1">
      <c r="D271" s="6"/>
      <c r="I271" s="51"/>
      <c r="J271" s="52"/>
      <c r="K271" s="52"/>
      <c r="L271" s="52"/>
    </row>
    <row r="272" spans="4:8" ht="31.5" customHeight="1">
      <c r="D272" s="6"/>
      <c r="H272" s="50" t="s">
        <v>34</v>
      </c>
    </row>
    <row r="273" spans="4:8" ht="31.5" customHeight="1">
      <c r="D273" s="6"/>
      <c r="H273" s="6"/>
    </row>
    <row r="274" ht="31.5" customHeight="1">
      <c r="D274" s="6"/>
    </row>
    <row r="275" spans="4:12" ht="31.5" customHeight="1">
      <c r="D275" s="6"/>
      <c r="I275" s="51"/>
      <c r="J275" s="52"/>
      <c r="K275" s="52"/>
      <c r="L275" s="50"/>
    </row>
    <row r="276" spans="4:8" ht="31.5" customHeight="1">
      <c r="D276" s="6"/>
      <c r="H276" s="50" t="s">
        <v>24</v>
      </c>
    </row>
    <row r="277" ht="31.5" customHeight="1">
      <c r="D277" s="6"/>
    </row>
    <row r="278" spans="4:8" ht="31.5" customHeight="1">
      <c r="D278" s="6"/>
      <c r="H278" s="64" t="s">
        <v>61</v>
      </c>
    </row>
    <row r="279" spans="4:12" ht="31.5" customHeight="1">
      <c r="D279" s="6"/>
      <c r="I279" s="51"/>
      <c r="J279" s="52"/>
      <c r="K279" s="52"/>
      <c r="L279" s="52"/>
    </row>
    <row r="280" ht="31.5" customHeight="1">
      <c r="D280" s="6"/>
    </row>
    <row r="281" spans="9:11" ht="31.5" customHeight="1">
      <c r="I281" s="64"/>
      <c r="J281" s="64"/>
      <c r="K281" s="64"/>
    </row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</sheetData>
  <sheetProtection/>
  <autoFilter ref="A3:IV43"/>
  <mergeCells count="214">
    <mergeCell ref="K216:N216"/>
    <mergeCell ref="I217:J217"/>
    <mergeCell ref="K218:N218"/>
    <mergeCell ref="K217:N217"/>
    <mergeCell ref="I218:J218"/>
    <mergeCell ref="I216:J216"/>
    <mergeCell ref="K223:L223"/>
    <mergeCell ref="K222:L222"/>
    <mergeCell ref="M219:O219"/>
    <mergeCell ref="K219:L219"/>
    <mergeCell ref="M221:O221"/>
    <mergeCell ref="K221:L221"/>
    <mergeCell ref="M220:O220"/>
    <mergeCell ref="K220:L220"/>
    <mergeCell ref="K250:L250"/>
    <mergeCell ref="K243:L243"/>
    <mergeCell ref="K235:L235"/>
    <mergeCell ref="K236:L236"/>
    <mergeCell ref="M235:O235"/>
    <mergeCell ref="M250:O250"/>
    <mergeCell ref="M248:O248"/>
    <mergeCell ref="M246:O246"/>
    <mergeCell ref="M245:O245"/>
    <mergeCell ref="M249:O249"/>
    <mergeCell ref="O193:R193"/>
    <mergeCell ref="M244:O244"/>
    <mergeCell ref="M243:O243"/>
    <mergeCell ref="M242:O242"/>
    <mergeCell ref="M240:O240"/>
    <mergeCell ref="M238:O238"/>
    <mergeCell ref="M239:O239"/>
    <mergeCell ref="O197:R197"/>
    <mergeCell ref="M241:O241"/>
    <mergeCell ref="A43:B43"/>
    <mergeCell ref="K191:N191"/>
    <mergeCell ref="I192:J192"/>
    <mergeCell ref="O192:R192"/>
    <mergeCell ref="I193:J193"/>
    <mergeCell ref="M247:O247"/>
    <mergeCell ref="K229:L229"/>
    <mergeCell ref="M228:O228"/>
    <mergeCell ref="K228:L228"/>
    <mergeCell ref="K226:L226"/>
    <mergeCell ref="M237:O237"/>
    <mergeCell ref="M232:O232"/>
    <mergeCell ref="M229:O229"/>
    <mergeCell ref="M234:O234"/>
    <mergeCell ref="M231:O231"/>
    <mergeCell ref="A1:T1"/>
    <mergeCell ref="C192:D192"/>
    <mergeCell ref="C193:D193"/>
    <mergeCell ref="I191:J191"/>
    <mergeCell ref="O191:R191"/>
    <mergeCell ref="O194:R194"/>
    <mergeCell ref="K195:N195"/>
    <mergeCell ref="O196:R196"/>
    <mergeCell ref="K196:N196"/>
    <mergeCell ref="O195:R195"/>
    <mergeCell ref="M236:O236"/>
    <mergeCell ref="K227:L227"/>
    <mergeCell ref="M222:O222"/>
    <mergeCell ref="M227:O227"/>
    <mergeCell ref="M225:O225"/>
    <mergeCell ref="K197:N197"/>
    <mergeCell ref="K214:N214"/>
    <mergeCell ref="O198:R198"/>
    <mergeCell ref="K192:N192"/>
    <mergeCell ref="K193:N193"/>
    <mergeCell ref="K194:N194"/>
    <mergeCell ref="K213:N213"/>
    <mergeCell ref="O211:R211"/>
    <mergeCell ref="K204:N204"/>
    <mergeCell ref="O210:R210"/>
    <mergeCell ref="C194:D194"/>
    <mergeCell ref="I195:J195"/>
    <mergeCell ref="I194:J194"/>
    <mergeCell ref="C197:D197"/>
    <mergeCell ref="I196:J196"/>
    <mergeCell ref="I197:J197"/>
    <mergeCell ref="C227:D227"/>
    <mergeCell ref="I232:J232"/>
    <mergeCell ref="C229:D229"/>
    <mergeCell ref="I230:J230"/>
    <mergeCell ref="C219:D219"/>
    <mergeCell ref="I221:J221"/>
    <mergeCell ref="I220:J220"/>
    <mergeCell ref="C198:D198"/>
    <mergeCell ref="I204:J204"/>
    <mergeCell ref="M226:O226"/>
    <mergeCell ref="I224:J224"/>
    <mergeCell ref="I210:J210"/>
    <mergeCell ref="I211:J211"/>
    <mergeCell ref="I214:J214"/>
    <mergeCell ref="I222:J222"/>
    <mergeCell ref="C199:D199"/>
    <mergeCell ref="K225:L225"/>
    <mergeCell ref="M233:O233"/>
    <mergeCell ref="K234:L234"/>
    <mergeCell ref="K233:L233"/>
    <mergeCell ref="K230:L230"/>
    <mergeCell ref="M230:O230"/>
    <mergeCell ref="I223:J223"/>
    <mergeCell ref="I233:J233"/>
    <mergeCell ref="K224:L224"/>
    <mergeCell ref="M224:O224"/>
    <mergeCell ref="M223:O223"/>
    <mergeCell ref="C233:D233"/>
    <mergeCell ref="C236:D236"/>
    <mergeCell ref="C234:D234"/>
    <mergeCell ref="C235:D235"/>
    <mergeCell ref="C237:D237"/>
    <mergeCell ref="I238:J238"/>
    <mergeCell ref="I234:J234"/>
    <mergeCell ref="C247:D247"/>
    <mergeCell ref="C242:D242"/>
    <mergeCell ref="C244:D244"/>
    <mergeCell ref="C245:D245"/>
    <mergeCell ref="C243:D243"/>
    <mergeCell ref="I235:J235"/>
    <mergeCell ref="I237:J237"/>
    <mergeCell ref="C238:D238"/>
    <mergeCell ref="C256:D256"/>
    <mergeCell ref="I249:J249"/>
    <mergeCell ref="I248:J248"/>
    <mergeCell ref="C253:D253"/>
    <mergeCell ref="I250:J250"/>
    <mergeCell ref="G256:H256"/>
    <mergeCell ref="G251:H251"/>
    <mergeCell ref="C255:D255"/>
    <mergeCell ref="C251:D251"/>
    <mergeCell ref="C254:D254"/>
    <mergeCell ref="G259:H259"/>
    <mergeCell ref="G252:H252"/>
    <mergeCell ref="G253:H253"/>
    <mergeCell ref="G254:H254"/>
    <mergeCell ref="G255:H255"/>
    <mergeCell ref="G257:H257"/>
    <mergeCell ref="G258:H258"/>
    <mergeCell ref="C252:D252"/>
    <mergeCell ref="K244:L244"/>
    <mergeCell ref="I244:J244"/>
    <mergeCell ref="K245:L245"/>
    <mergeCell ref="I245:J245"/>
    <mergeCell ref="K247:L247"/>
    <mergeCell ref="I247:J247"/>
    <mergeCell ref="K248:L248"/>
    <mergeCell ref="C246:D246"/>
    <mergeCell ref="I246:J246"/>
    <mergeCell ref="K249:L249"/>
    <mergeCell ref="K246:L246"/>
    <mergeCell ref="I243:J243"/>
    <mergeCell ref="I241:J241"/>
    <mergeCell ref="K242:L242"/>
    <mergeCell ref="K241:L241"/>
    <mergeCell ref="I242:J242"/>
    <mergeCell ref="I228:J228"/>
    <mergeCell ref="K237:L237"/>
    <mergeCell ref="I236:J236"/>
    <mergeCell ref="K239:L239"/>
    <mergeCell ref="K240:L240"/>
    <mergeCell ref="K238:L238"/>
    <mergeCell ref="I240:J240"/>
    <mergeCell ref="I239:J239"/>
    <mergeCell ref="K231:L231"/>
    <mergeCell ref="K232:L232"/>
    <mergeCell ref="I215:J215"/>
    <mergeCell ref="C220:D220"/>
    <mergeCell ref="I219:J219"/>
    <mergeCell ref="C224:D224"/>
    <mergeCell ref="I231:J231"/>
    <mergeCell ref="I227:J227"/>
    <mergeCell ref="C225:D225"/>
    <mergeCell ref="I226:J226"/>
    <mergeCell ref="I225:J225"/>
    <mergeCell ref="I229:J229"/>
    <mergeCell ref="O209:R209"/>
    <mergeCell ref="I205:J205"/>
    <mergeCell ref="I209:J209"/>
    <mergeCell ref="K209:N209"/>
    <mergeCell ref="C228:D228"/>
    <mergeCell ref="C226:D226"/>
    <mergeCell ref="O212:R212"/>
    <mergeCell ref="I213:J213"/>
    <mergeCell ref="I212:J212"/>
    <mergeCell ref="K215:N215"/>
    <mergeCell ref="O199:R199"/>
    <mergeCell ref="O218:R218"/>
    <mergeCell ref="O217:R217"/>
    <mergeCell ref="O216:R216"/>
    <mergeCell ref="O214:R214"/>
    <mergeCell ref="O215:R215"/>
    <mergeCell ref="O200:R200"/>
    <mergeCell ref="O213:R213"/>
    <mergeCell ref="O205:R205"/>
    <mergeCell ref="O204:R204"/>
    <mergeCell ref="K210:N210"/>
    <mergeCell ref="K211:N211"/>
    <mergeCell ref="K212:N212"/>
    <mergeCell ref="I198:J198"/>
    <mergeCell ref="I199:J199"/>
    <mergeCell ref="K199:N199"/>
    <mergeCell ref="K198:N198"/>
    <mergeCell ref="I200:J200"/>
    <mergeCell ref="K205:N205"/>
    <mergeCell ref="I201:J201"/>
    <mergeCell ref="O203:R203"/>
    <mergeCell ref="K200:N200"/>
    <mergeCell ref="O202:R202"/>
    <mergeCell ref="I203:J203"/>
    <mergeCell ref="K203:N203"/>
    <mergeCell ref="I202:J202"/>
    <mergeCell ref="K202:N202"/>
    <mergeCell ref="K201:N201"/>
    <mergeCell ref="O201:R201"/>
  </mergeCells>
  <conditionalFormatting sqref="V4:W25 W26:W43 V26:V42">
    <cfRule type="expression" priority="1" dxfId="2" stopIfTrue="1">
      <formula>AND($X4=1,$W4&gt;0)</formula>
    </cfRule>
    <cfRule type="expression" priority="2" dxfId="1" stopIfTrue="1">
      <formula>AND($X4=2,$W4&gt;0)</formula>
    </cfRule>
    <cfRule type="expression" priority="3" dxfId="0" stopIfTrue="1">
      <formula>AND($X4=3,$W4&gt;0)</formula>
    </cfRule>
  </conditionalFormatting>
  <printOptions horizontalCentered="1" verticalCentered="1"/>
  <pageMargins left="0" right="0" top="0.2755905511811024" bottom="0.35433070866141736" header="0" footer="0.1968503937007874"/>
  <pageSetup horizontalDpi="600" verticalDpi="600" orientation="portrait" paperSize="9" scale="10" r:id="rId2"/>
  <headerFooter alignWithMargins="0">
    <oddHeader>&amp;R&amp;"Arial,Kalın"&amp;48&amp;D / &amp;T
</oddHeader>
    <oddFooter>&amp;R&amp;36Finansman Dairesi Başkanlığı
Esin KARA CENGİZ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showGridLines="0" view="pageBreakPreview" zoomScale="60" zoomScaleNormal="60" zoomScalePageLayoutView="0" workbookViewId="0" topLeftCell="A1">
      <selection activeCell="A4" sqref="A4"/>
    </sheetView>
  </sheetViews>
  <sheetFormatPr defaultColWidth="9.140625" defaultRowHeight="12.75"/>
  <cols>
    <col min="1" max="1" width="10.28125" style="0" customWidth="1"/>
    <col min="2" max="2" width="38.140625" style="13" customWidth="1"/>
    <col min="3" max="3" width="31.7109375" style="0" customWidth="1"/>
    <col min="4" max="4" width="21.57421875" style="0" customWidth="1"/>
    <col min="5" max="5" width="24.140625" style="0" hidden="1" customWidth="1"/>
    <col min="6" max="6" width="45.57421875" style="10" customWidth="1"/>
    <col min="7" max="8" width="20.00390625" style="0" customWidth="1"/>
    <col min="9" max="9" width="6.140625" style="42" customWidth="1"/>
    <col min="10" max="10" width="14.140625" style="9" bestFit="1" customWidth="1"/>
    <col min="11" max="11" width="1.421875" style="0" customWidth="1"/>
    <col min="12" max="12" width="9.140625" style="8" customWidth="1"/>
    <col min="13" max="13" width="33.57421875" style="0" customWidth="1"/>
  </cols>
  <sheetData>
    <row r="1" spans="1:12" s="16" customFormat="1" ht="56.25" customHeight="1" thickBot="1" thickTop="1">
      <c r="A1" s="244" t="s">
        <v>28</v>
      </c>
      <c r="B1" s="245"/>
      <c r="C1" s="245"/>
      <c r="D1" s="245"/>
      <c r="E1" s="245"/>
      <c r="F1" s="245"/>
      <c r="G1" s="245"/>
      <c r="H1" s="246"/>
      <c r="I1" s="40"/>
      <c r="J1" s="15"/>
      <c r="L1" s="17"/>
    </row>
    <row r="2" spans="2:12" s="16" customFormat="1" ht="5.25" customHeight="1" thickTop="1">
      <c r="B2" s="18"/>
      <c r="F2" s="19"/>
      <c r="I2" s="20"/>
      <c r="J2" s="15"/>
      <c r="L2" s="17"/>
    </row>
    <row r="3" spans="1:12" s="16" customFormat="1" ht="53.25" customHeight="1">
      <c r="A3" s="53" t="s">
        <v>26</v>
      </c>
      <c r="B3" s="111" t="s">
        <v>0</v>
      </c>
      <c r="C3" s="111" t="s">
        <v>3</v>
      </c>
      <c r="D3" s="53" t="s">
        <v>20</v>
      </c>
      <c r="E3" s="53" t="s">
        <v>2</v>
      </c>
      <c r="F3" s="53" t="s">
        <v>1</v>
      </c>
      <c r="G3" s="53" t="s">
        <v>419</v>
      </c>
      <c r="H3" s="53" t="s">
        <v>424</v>
      </c>
      <c r="I3" s="41"/>
      <c r="J3" s="15"/>
      <c r="L3" s="17"/>
    </row>
    <row r="4" spans="1:12" s="16" customFormat="1" ht="66" customHeight="1">
      <c r="A4" s="54">
        <v>1</v>
      </c>
      <c r="B4" s="55" t="s">
        <v>293</v>
      </c>
      <c r="C4" s="54" t="s">
        <v>294</v>
      </c>
      <c r="D4" s="54">
        <v>162</v>
      </c>
      <c r="E4" s="57"/>
      <c r="F4" s="54" t="s">
        <v>426</v>
      </c>
      <c r="G4" s="54">
        <v>36</v>
      </c>
      <c r="H4" s="54">
        <v>36</v>
      </c>
      <c r="I4" s="48">
        <f aca="true" t="shared" si="0" ref="I4:I39">+IF(H4-G4&gt;0,"+","")</f>
      </c>
      <c r="J4" s="11">
        <f>+H4-G4</f>
        <v>0</v>
      </c>
      <c r="L4" s="17"/>
    </row>
    <row r="5" spans="1:12" s="16" customFormat="1" ht="66" customHeight="1">
      <c r="A5" s="54">
        <f>A4+1</f>
        <v>2</v>
      </c>
      <c r="B5" s="55" t="s">
        <v>229</v>
      </c>
      <c r="C5" s="54" t="s">
        <v>245</v>
      </c>
      <c r="D5" s="56">
        <v>352</v>
      </c>
      <c r="E5" s="57"/>
      <c r="F5" s="54" t="s">
        <v>275</v>
      </c>
      <c r="G5" s="54">
        <v>214</v>
      </c>
      <c r="H5" s="54">
        <v>214</v>
      </c>
      <c r="I5" s="48">
        <f t="shared" si="0"/>
      </c>
      <c r="J5" s="11">
        <f>+H5-G5</f>
        <v>0</v>
      </c>
      <c r="L5" s="17"/>
    </row>
    <row r="6" spans="1:12" s="16" customFormat="1" ht="66" customHeight="1">
      <c r="A6" s="54">
        <f>A5+1</f>
        <v>3</v>
      </c>
      <c r="B6" s="55" t="s">
        <v>249</v>
      </c>
      <c r="C6" s="54" t="s">
        <v>250</v>
      </c>
      <c r="D6" s="56">
        <v>272</v>
      </c>
      <c r="E6" s="57"/>
      <c r="F6" s="54" t="s">
        <v>328</v>
      </c>
      <c r="G6" s="54">
        <v>78</v>
      </c>
      <c r="H6" s="54">
        <v>78</v>
      </c>
      <c r="I6" s="48">
        <f t="shared" si="0"/>
      </c>
      <c r="J6" s="11">
        <f aca="true" t="shared" si="1" ref="J6:J15">+H6-G6</f>
        <v>0</v>
      </c>
      <c r="L6" s="17"/>
    </row>
    <row r="7" spans="1:12" s="16" customFormat="1" ht="66" customHeight="1">
      <c r="A7" s="54">
        <f>A6+1</f>
        <v>4</v>
      </c>
      <c r="B7" s="55" t="s">
        <v>264</v>
      </c>
      <c r="C7" s="54" t="s">
        <v>265</v>
      </c>
      <c r="D7" s="56">
        <v>3348</v>
      </c>
      <c r="E7" s="57"/>
      <c r="F7" s="54" t="s">
        <v>388</v>
      </c>
      <c r="G7" s="54">
        <v>313</v>
      </c>
      <c r="H7" s="54">
        <v>314</v>
      </c>
      <c r="I7" s="48" t="str">
        <f t="shared" si="0"/>
        <v>+</v>
      </c>
      <c r="J7" s="11">
        <f t="shared" si="1"/>
        <v>1</v>
      </c>
      <c r="L7" s="17"/>
    </row>
    <row r="8" spans="1:12" s="16" customFormat="1" ht="66" customHeight="1">
      <c r="A8" s="54">
        <f>A7+1</f>
        <v>5</v>
      </c>
      <c r="B8" s="55" t="s">
        <v>288</v>
      </c>
      <c r="C8" s="54" t="s">
        <v>289</v>
      </c>
      <c r="D8" s="56">
        <v>176</v>
      </c>
      <c r="E8" s="57"/>
      <c r="F8" s="54" t="s">
        <v>290</v>
      </c>
      <c r="G8" s="54">
        <v>2</v>
      </c>
      <c r="H8" s="54">
        <v>2</v>
      </c>
      <c r="I8" s="48">
        <f t="shared" si="0"/>
      </c>
      <c r="J8" s="11">
        <f t="shared" si="1"/>
        <v>0</v>
      </c>
      <c r="L8" s="17"/>
    </row>
    <row r="9" spans="1:12" s="16" customFormat="1" ht="66" customHeight="1">
      <c r="A9" s="54">
        <f>A8+1</f>
        <v>6</v>
      </c>
      <c r="B9" s="55" t="s">
        <v>277</v>
      </c>
      <c r="C9" s="54" t="s">
        <v>278</v>
      </c>
      <c r="D9" s="56">
        <v>80</v>
      </c>
      <c r="E9" s="57"/>
      <c r="F9" s="54" t="s">
        <v>387</v>
      </c>
      <c r="G9" s="54">
        <v>61</v>
      </c>
      <c r="H9" s="54">
        <v>61</v>
      </c>
      <c r="I9" s="48">
        <f t="shared" si="0"/>
      </c>
      <c r="J9" s="11">
        <f t="shared" si="1"/>
        <v>0</v>
      </c>
      <c r="L9" s="17"/>
    </row>
    <row r="10" spans="1:12" s="16" customFormat="1" ht="66" customHeight="1">
      <c r="A10" s="54">
        <f aca="true" t="shared" si="2" ref="A10:A18">A9+1</f>
        <v>7</v>
      </c>
      <c r="B10" s="55" t="s">
        <v>228</v>
      </c>
      <c r="C10" s="54" t="s">
        <v>283</v>
      </c>
      <c r="D10" s="56">
        <v>276</v>
      </c>
      <c r="E10" s="57"/>
      <c r="F10" s="54" t="s">
        <v>284</v>
      </c>
      <c r="G10" s="54">
        <v>1</v>
      </c>
      <c r="H10" s="54">
        <v>1</v>
      </c>
      <c r="I10" s="48">
        <f t="shared" si="0"/>
      </c>
      <c r="J10" s="11">
        <f t="shared" si="1"/>
        <v>0</v>
      </c>
      <c r="L10" s="17"/>
    </row>
    <row r="11" spans="1:12" s="16" customFormat="1" ht="66" customHeight="1">
      <c r="A11" s="54">
        <f t="shared" si="2"/>
        <v>8</v>
      </c>
      <c r="B11" s="55" t="s">
        <v>228</v>
      </c>
      <c r="C11" s="54" t="s">
        <v>411</v>
      </c>
      <c r="D11" s="56">
        <v>128</v>
      </c>
      <c r="E11" s="57"/>
      <c r="F11" s="54" t="s">
        <v>412</v>
      </c>
      <c r="G11" s="54">
        <v>1</v>
      </c>
      <c r="H11" s="54">
        <v>1</v>
      </c>
      <c r="I11" s="48">
        <f t="shared" si="0"/>
      </c>
      <c r="J11" s="11">
        <f t="shared" si="1"/>
        <v>0</v>
      </c>
      <c r="L11" s="17"/>
    </row>
    <row r="12" spans="1:12" s="16" customFormat="1" ht="66" customHeight="1">
      <c r="A12" s="54">
        <f t="shared" si="2"/>
        <v>9</v>
      </c>
      <c r="B12" s="55" t="s">
        <v>232</v>
      </c>
      <c r="C12" s="54" t="s">
        <v>233</v>
      </c>
      <c r="D12" s="56">
        <v>112</v>
      </c>
      <c r="E12" s="57"/>
      <c r="F12" s="54" t="s">
        <v>287</v>
      </c>
      <c r="G12" s="54">
        <v>58</v>
      </c>
      <c r="H12" s="54">
        <v>58</v>
      </c>
      <c r="I12" s="48">
        <f t="shared" si="0"/>
      </c>
      <c r="J12" s="11">
        <f t="shared" si="1"/>
        <v>0</v>
      </c>
      <c r="L12" s="17"/>
    </row>
    <row r="13" spans="1:12" s="16" customFormat="1" ht="66" customHeight="1">
      <c r="A13" s="54">
        <f t="shared" si="2"/>
        <v>10</v>
      </c>
      <c r="B13" s="55" t="s">
        <v>286</v>
      </c>
      <c r="C13" s="54" t="s">
        <v>384</v>
      </c>
      <c r="D13" s="56">
        <v>230</v>
      </c>
      <c r="E13" s="57"/>
      <c r="F13" s="54" t="s">
        <v>385</v>
      </c>
      <c r="G13" s="54">
        <v>152</v>
      </c>
      <c r="H13" s="54">
        <v>159</v>
      </c>
      <c r="I13" s="48" t="str">
        <f t="shared" si="0"/>
        <v>+</v>
      </c>
      <c r="J13" s="11">
        <f t="shared" si="1"/>
        <v>7</v>
      </c>
      <c r="L13" s="17"/>
    </row>
    <row r="14" spans="1:12" s="16" customFormat="1" ht="66" customHeight="1">
      <c r="A14" s="54">
        <f>A13+1</f>
        <v>11</v>
      </c>
      <c r="B14" s="55" t="s">
        <v>286</v>
      </c>
      <c r="C14" s="54" t="s">
        <v>427</v>
      </c>
      <c r="D14" s="56">
        <v>98</v>
      </c>
      <c r="E14" s="57"/>
      <c r="F14" s="54" t="s">
        <v>428</v>
      </c>
      <c r="G14" s="54">
        <v>0</v>
      </c>
      <c r="H14" s="54">
        <v>0</v>
      </c>
      <c r="I14" s="48">
        <f t="shared" si="0"/>
      </c>
      <c r="J14" s="11">
        <f t="shared" si="1"/>
        <v>0</v>
      </c>
      <c r="L14" s="17"/>
    </row>
    <row r="15" spans="1:12" s="16" customFormat="1" ht="66" customHeight="1">
      <c r="A15" s="54">
        <f>A14+1</f>
        <v>12</v>
      </c>
      <c r="B15" s="55" t="s">
        <v>280</v>
      </c>
      <c r="C15" s="54" t="s">
        <v>281</v>
      </c>
      <c r="D15" s="56">
        <v>150</v>
      </c>
      <c r="E15" s="57"/>
      <c r="F15" s="54" t="s">
        <v>282</v>
      </c>
      <c r="G15" s="54">
        <v>33</v>
      </c>
      <c r="H15" s="54">
        <v>33</v>
      </c>
      <c r="I15" s="48">
        <f t="shared" si="0"/>
      </c>
      <c r="J15" s="11">
        <f t="shared" si="1"/>
        <v>0</v>
      </c>
      <c r="L15" s="17"/>
    </row>
    <row r="16" spans="1:12" s="16" customFormat="1" ht="66" customHeight="1">
      <c r="A16" s="54">
        <f t="shared" si="2"/>
        <v>13</v>
      </c>
      <c r="B16" s="55" t="s">
        <v>252</v>
      </c>
      <c r="C16" s="54" t="s">
        <v>253</v>
      </c>
      <c r="D16" s="56">
        <v>368</v>
      </c>
      <c r="E16" s="57"/>
      <c r="F16" s="54" t="s">
        <v>386</v>
      </c>
      <c r="G16" s="54">
        <v>79</v>
      </c>
      <c r="H16" s="54">
        <v>79</v>
      </c>
      <c r="I16" s="48">
        <f t="shared" si="0"/>
      </c>
      <c r="J16" s="11">
        <f aca="true" t="shared" si="3" ref="J16:J37">+H16-G16</f>
        <v>0</v>
      </c>
      <c r="L16" s="17"/>
    </row>
    <row r="17" spans="1:12" s="16" customFormat="1" ht="66" customHeight="1">
      <c r="A17" s="54">
        <f t="shared" si="2"/>
        <v>14</v>
      </c>
      <c r="B17" s="55" t="s">
        <v>209</v>
      </c>
      <c r="C17" s="54" t="s">
        <v>210</v>
      </c>
      <c r="D17" s="56">
        <v>176</v>
      </c>
      <c r="E17" s="57"/>
      <c r="F17" s="54" t="s">
        <v>274</v>
      </c>
      <c r="G17" s="54">
        <v>97</v>
      </c>
      <c r="H17" s="54">
        <v>97</v>
      </c>
      <c r="I17" s="48">
        <f t="shared" si="0"/>
      </c>
      <c r="J17" s="11">
        <f t="shared" si="3"/>
        <v>0</v>
      </c>
      <c r="L17" s="17"/>
    </row>
    <row r="18" spans="1:12" s="16" customFormat="1" ht="66" customHeight="1">
      <c r="A18" s="54">
        <f t="shared" si="2"/>
        <v>15</v>
      </c>
      <c r="B18" s="55" t="s">
        <v>209</v>
      </c>
      <c r="C18" s="54" t="s">
        <v>238</v>
      </c>
      <c r="D18" s="56">
        <v>86</v>
      </c>
      <c r="E18" s="57"/>
      <c r="F18" s="54" t="s">
        <v>299</v>
      </c>
      <c r="G18" s="54">
        <v>54</v>
      </c>
      <c r="H18" s="54">
        <v>54</v>
      </c>
      <c r="I18" s="48">
        <f t="shared" si="0"/>
      </c>
      <c r="J18" s="11">
        <f t="shared" si="3"/>
        <v>0</v>
      </c>
      <c r="L18" s="17"/>
    </row>
    <row r="19" spans="1:12" s="16" customFormat="1" ht="66" customHeight="1">
      <c r="A19" s="54">
        <f>A18+1</f>
        <v>16</v>
      </c>
      <c r="B19" s="58" t="s">
        <v>398</v>
      </c>
      <c r="C19" s="54" t="s">
        <v>399</v>
      </c>
      <c r="D19" s="56">
        <v>72</v>
      </c>
      <c r="E19" s="57"/>
      <c r="F19" s="54" t="s">
        <v>400</v>
      </c>
      <c r="G19" s="54">
        <v>4</v>
      </c>
      <c r="H19" s="54">
        <v>4</v>
      </c>
      <c r="I19" s="48">
        <f t="shared" si="0"/>
      </c>
      <c r="J19" s="11">
        <f t="shared" si="3"/>
        <v>0</v>
      </c>
      <c r="L19" s="17"/>
    </row>
    <row r="20" spans="1:12" s="16" customFormat="1" ht="66" customHeight="1">
      <c r="A20" s="54">
        <f>A19+1</f>
        <v>17</v>
      </c>
      <c r="B20" s="58" t="s">
        <v>243</v>
      </c>
      <c r="C20" s="54" t="s">
        <v>295</v>
      </c>
      <c r="D20" s="56">
        <v>192</v>
      </c>
      <c r="E20" s="57"/>
      <c r="F20" s="54" t="s">
        <v>296</v>
      </c>
      <c r="G20" s="54">
        <v>13</v>
      </c>
      <c r="H20" s="54">
        <v>14</v>
      </c>
      <c r="I20" s="48" t="str">
        <f t="shared" si="0"/>
        <v>+</v>
      </c>
      <c r="J20" s="11">
        <f t="shared" si="3"/>
        <v>1</v>
      </c>
      <c r="L20" s="17"/>
    </row>
    <row r="21" spans="1:12" s="16" customFormat="1" ht="66" customHeight="1">
      <c r="A21" s="54">
        <f aca="true" t="shared" si="4" ref="A21:A26">A20+1</f>
        <v>18</v>
      </c>
      <c r="B21" s="58" t="s">
        <v>243</v>
      </c>
      <c r="C21" s="54" t="s">
        <v>292</v>
      </c>
      <c r="D21" s="56">
        <v>168</v>
      </c>
      <c r="E21" s="57"/>
      <c r="F21" s="54" t="s">
        <v>291</v>
      </c>
      <c r="G21" s="54">
        <v>94</v>
      </c>
      <c r="H21" s="54">
        <v>97</v>
      </c>
      <c r="I21" s="48" t="str">
        <f t="shared" si="0"/>
        <v>+</v>
      </c>
      <c r="J21" s="11">
        <f t="shared" si="3"/>
        <v>3</v>
      </c>
      <c r="L21" s="17"/>
    </row>
    <row r="22" spans="1:12" s="16" customFormat="1" ht="66" customHeight="1">
      <c r="A22" s="54">
        <f t="shared" si="4"/>
        <v>19</v>
      </c>
      <c r="B22" s="58" t="s">
        <v>243</v>
      </c>
      <c r="C22" s="54" t="s">
        <v>404</v>
      </c>
      <c r="D22" s="56">
        <v>144</v>
      </c>
      <c r="E22" s="57"/>
      <c r="F22" s="54" t="s">
        <v>405</v>
      </c>
      <c r="G22" s="54">
        <v>40</v>
      </c>
      <c r="H22" s="54">
        <v>52</v>
      </c>
      <c r="I22" s="48" t="str">
        <f t="shared" si="0"/>
        <v>+</v>
      </c>
      <c r="J22" s="11">
        <f t="shared" si="3"/>
        <v>12</v>
      </c>
      <c r="L22" s="17"/>
    </row>
    <row r="23" spans="1:12" s="16" customFormat="1" ht="66" customHeight="1">
      <c r="A23" s="54">
        <f t="shared" si="4"/>
        <v>20</v>
      </c>
      <c r="B23" s="58" t="s">
        <v>243</v>
      </c>
      <c r="C23" s="54" t="s">
        <v>244</v>
      </c>
      <c r="D23" s="56">
        <v>160</v>
      </c>
      <c r="E23" s="57"/>
      <c r="F23" s="54" t="s">
        <v>383</v>
      </c>
      <c r="G23" s="54">
        <v>52</v>
      </c>
      <c r="H23" s="54">
        <v>59</v>
      </c>
      <c r="I23" s="48" t="str">
        <f t="shared" si="0"/>
        <v>+</v>
      </c>
      <c r="J23" s="11">
        <f t="shared" si="3"/>
        <v>7</v>
      </c>
      <c r="L23" s="17"/>
    </row>
    <row r="24" spans="1:12" s="16" customFormat="1" ht="66" customHeight="1">
      <c r="A24" s="54">
        <f t="shared" si="4"/>
        <v>21</v>
      </c>
      <c r="B24" s="58" t="s">
        <v>402</v>
      </c>
      <c r="C24" s="54" t="s">
        <v>401</v>
      </c>
      <c r="D24" s="56">
        <v>32</v>
      </c>
      <c r="E24" s="57"/>
      <c r="F24" s="54" t="s">
        <v>403</v>
      </c>
      <c r="G24" s="54">
        <v>0</v>
      </c>
      <c r="H24" s="54">
        <v>0</v>
      </c>
      <c r="I24" s="48">
        <f t="shared" si="0"/>
      </c>
      <c r="J24" s="11">
        <f t="shared" si="3"/>
        <v>0</v>
      </c>
      <c r="L24" s="17"/>
    </row>
    <row r="25" spans="1:12" s="16" customFormat="1" ht="66" customHeight="1">
      <c r="A25" s="54">
        <f t="shared" si="4"/>
        <v>22</v>
      </c>
      <c r="B25" s="58" t="s">
        <v>402</v>
      </c>
      <c r="C25" s="54" t="s">
        <v>407</v>
      </c>
      <c r="D25" s="56">
        <v>102</v>
      </c>
      <c r="E25" s="57"/>
      <c r="F25" s="54" t="s">
        <v>405</v>
      </c>
      <c r="G25" s="54">
        <v>15</v>
      </c>
      <c r="H25" s="54">
        <v>15</v>
      </c>
      <c r="I25" s="48">
        <f t="shared" si="0"/>
      </c>
      <c r="J25" s="11">
        <f t="shared" si="3"/>
        <v>0</v>
      </c>
      <c r="L25" s="17"/>
    </row>
    <row r="26" spans="1:12" s="16" customFormat="1" ht="66" customHeight="1">
      <c r="A26" s="54">
        <f t="shared" si="4"/>
        <v>23</v>
      </c>
      <c r="B26" s="58" t="s">
        <v>248</v>
      </c>
      <c r="C26" s="55" t="s">
        <v>279</v>
      </c>
      <c r="D26" s="56">
        <v>260</v>
      </c>
      <c r="E26" s="57"/>
      <c r="F26" s="54" t="s">
        <v>276</v>
      </c>
      <c r="G26" s="54">
        <v>171</v>
      </c>
      <c r="H26" s="54">
        <v>171</v>
      </c>
      <c r="I26" s="48">
        <f t="shared" si="0"/>
      </c>
      <c r="J26" s="11">
        <f t="shared" si="3"/>
        <v>0</v>
      </c>
      <c r="L26" s="17"/>
    </row>
    <row r="27" spans="1:12" s="16" customFormat="1" ht="66" customHeight="1">
      <c r="A27" s="54">
        <f>A26+1</f>
        <v>24</v>
      </c>
      <c r="B27" s="58" t="s">
        <v>413</v>
      </c>
      <c r="C27" s="58" t="s">
        <v>414</v>
      </c>
      <c r="D27" s="56">
        <v>96</v>
      </c>
      <c r="E27" s="57"/>
      <c r="F27" s="54" t="s">
        <v>415</v>
      </c>
      <c r="G27" s="54">
        <v>5</v>
      </c>
      <c r="H27" s="54">
        <v>5</v>
      </c>
      <c r="I27" s="48">
        <f t="shared" si="0"/>
      </c>
      <c r="J27" s="11">
        <f t="shared" si="3"/>
        <v>0</v>
      </c>
      <c r="L27" s="17"/>
    </row>
    <row r="28" spans="1:12" s="16" customFormat="1" ht="66" customHeight="1">
      <c r="A28" s="54">
        <f>A27+1</f>
        <v>25</v>
      </c>
      <c r="B28" s="58" t="s">
        <v>413</v>
      </c>
      <c r="C28" s="58" t="s">
        <v>416</v>
      </c>
      <c r="D28" s="56">
        <v>154</v>
      </c>
      <c r="E28" s="57"/>
      <c r="F28" s="54" t="s">
        <v>415</v>
      </c>
      <c r="G28" s="54">
        <v>1</v>
      </c>
      <c r="H28" s="54">
        <v>1</v>
      </c>
      <c r="I28" s="48">
        <f t="shared" si="0"/>
      </c>
      <c r="J28" s="11">
        <f t="shared" si="3"/>
        <v>0</v>
      </c>
      <c r="L28" s="17"/>
    </row>
    <row r="29" spans="1:12" s="16" customFormat="1" ht="66" customHeight="1">
      <c r="A29" s="54">
        <f>A28+1</f>
        <v>26</v>
      </c>
      <c r="B29" s="58" t="s">
        <v>216</v>
      </c>
      <c r="C29" s="58" t="s">
        <v>390</v>
      </c>
      <c r="D29" s="56">
        <v>112</v>
      </c>
      <c r="E29" s="57"/>
      <c r="F29" s="54" t="s">
        <v>391</v>
      </c>
      <c r="G29" s="54">
        <v>0</v>
      </c>
      <c r="H29" s="54">
        <v>0</v>
      </c>
      <c r="I29" s="48">
        <f t="shared" si="0"/>
      </c>
      <c r="J29" s="11">
        <f t="shared" si="3"/>
        <v>0</v>
      </c>
      <c r="L29" s="17"/>
    </row>
    <row r="30" spans="1:12" s="16" customFormat="1" ht="66" customHeight="1">
      <c r="A30" s="54">
        <f>A29+1</f>
        <v>27</v>
      </c>
      <c r="B30" s="58" t="s">
        <v>301</v>
      </c>
      <c r="C30" s="58" t="s">
        <v>302</v>
      </c>
      <c r="D30" s="56">
        <v>208</v>
      </c>
      <c r="E30" s="57"/>
      <c r="F30" s="54" t="s">
        <v>303</v>
      </c>
      <c r="G30" s="54">
        <v>44</v>
      </c>
      <c r="H30" s="54">
        <v>49</v>
      </c>
      <c r="I30" s="48" t="str">
        <f t="shared" si="0"/>
        <v>+</v>
      </c>
      <c r="J30" s="11">
        <f>+H30-G30</f>
        <v>5</v>
      </c>
      <c r="L30" s="17"/>
    </row>
    <row r="31" spans="1:12" s="16" customFormat="1" ht="66" customHeight="1">
      <c r="A31" s="54">
        <f aca="true" t="shared" si="5" ref="A31:A39">A30+1</f>
        <v>28</v>
      </c>
      <c r="B31" s="58" t="s">
        <v>408</v>
      </c>
      <c r="C31" s="58" t="s">
        <v>409</v>
      </c>
      <c r="D31" s="56">
        <v>144</v>
      </c>
      <c r="E31" s="57"/>
      <c r="F31" s="54" t="s">
        <v>410</v>
      </c>
      <c r="G31" s="54">
        <v>17</v>
      </c>
      <c r="H31" s="54">
        <v>18</v>
      </c>
      <c r="I31" s="48" t="str">
        <f t="shared" si="0"/>
        <v>+</v>
      </c>
      <c r="J31" s="11">
        <f>+H31-G31</f>
        <v>1</v>
      </c>
      <c r="L31" s="17"/>
    </row>
    <row r="32" spans="1:12" s="16" customFormat="1" ht="66" customHeight="1">
      <c r="A32" s="54">
        <f t="shared" si="5"/>
        <v>29</v>
      </c>
      <c r="B32" s="58" t="s">
        <v>234</v>
      </c>
      <c r="C32" s="58" t="s">
        <v>235</v>
      </c>
      <c r="D32" s="56">
        <v>240</v>
      </c>
      <c r="E32" s="57"/>
      <c r="F32" s="54" t="s">
        <v>389</v>
      </c>
      <c r="G32" s="54">
        <v>17</v>
      </c>
      <c r="H32" s="54">
        <v>17</v>
      </c>
      <c r="I32" s="48">
        <f t="shared" si="0"/>
      </c>
      <c r="J32" s="11">
        <f t="shared" si="3"/>
        <v>0</v>
      </c>
      <c r="L32" s="17"/>
    </row>
    <row r="33" spans="1:12" s="16" customFormat="1" ht="66" customHeight="1">
      <c r="A33" s="54">
        <f t="shared" si="5"/>
        <v>30</v>
      </c>
      <c r="B33" s="58" t="s">
        <v>397</v>
      </c>
      <c r="C33" s="58" t="s">
        <v>417</v>
      </c>
      <c r="D33" s="56">
        <v>330</v>
      </c>
      <c r="E33" s="57"/>
      <c r="F33" s="54" t="s">
        <v>415</v>
      </c>
      <c r="G33" s="54">
        <v>109</v>
      </c>
      <c r="H33" s="54">
        <v>112</v>
      </c>
      <c r="I33" s="48" t="str">
        <f t="shared" si="0"/>
        <v>+</v>
      </c>
      <c r="J33" s="11">
        <f t="shared" si="3"/>
        <v>3</v>
      </c>
      <c r="L33" s="17"/>
    </row>
    <row r="34" spans="1:12" s="16" customFormat="1" ht="66" customHeight="1">
      <c r="A34" s="54">
        <f t="shared" si="5"/>
        <v>31</v>
      </c>
      <c r="B34" s="58" t="s">
        <v>397</v>
      </c>
      <c r="C34" s="58" t="s">
        <v>423</v>
      </c>
      <c r="D34" s="56">
        <v>126</v>
      </c>
      <c r="E34" s="57"/>
      <c r="F34" s="54" t="s">
        <v>405</v>
      </c>
      <c r="G34" s="54">
        <v>178</v>
      </c>
      <c r="H34" s="54">
        <v>246</v>
      </c>
      <c r="I34" s="48" t="str">
        <f t="shared" si="0"/>
        <v>+</v>
      </c>
      <c r="J34" s="11">
        <f t="shared" si="3"/>
        <v>68</v>
      </c>
      <c r="L34" s="17"/>
    </row>
    <row r="35" spans="1:12" s="16" customFormat="1" ht="66" customHeight="1">
      <c r="A35" s="54">
        <f>A34+1</f>
        <v>32</v>
      </c>
      <c r="B35" s="58" t="s">
        <v>397</v>
      </c>
      <c r="C35" s="58" t="s">
        <v>418</v>
      </c>
      <c r="D35" s="56">
        <v>386</v>
      </c>
      <c r="E35" s="57"/>
      <c r="F35" s="54" t="s">
        <v>415</v>
      </c>
      <c r="G35" s="54">
        <v>20</v>
      </c>
      <c r="H35" s="54">
        <v>24</v>
      </c>
      <c r="I35" s="48" t="str">
        <f t="shared" si="0"/>
        <v>+</v>
      </c>
      <c r="J35" s="11">
        <f t="shared" si="3"/>
        <v>4</v>
      </c>
      <c r="L35" s="17"/>
    </row>
    <row r="36" spans="1:12" s="16" customFormat="1" ht="66" customHeight="1">
      <c r="A36" s="54">
        <f t="shared" si="5"/>
        <v>33</v>
      </c>
      <c r="B36" s="58" t="s">
        <v>270</v>
      </c>
      <c r="C36" s="58" t="s">
        <v>271</v>
      </c>
      <c r="D36" s="56">
        <v>84</v>
      </c>
      <c r="E36" s="57"/>
      <c r="F36" s="54" t="s">
        <v>300</v>
      </c>
      <c r="G36" s="54">
        <v>75</v>
      </c>
      <c r="H36" s="54">
        <v>75</v>
      </c>
      <c r="I36" s="48">
        <f t="shared" si="0"/>
      </c>
      <c r="J36" s="11">
        <f t="shared" si="3"/>
        <v>0</v>
      </c>
      <c r="L36" s="17"/>
    </row>
    <row r="37" spans="1:12" s="16" customFormat="1" ht="66" customHeight="1">
      <c r="A37" s="54">
        <f t="shared" si="5"/>
        <v>34</v>
      </c>
      <c r="B37" s="58" t="s">
        <v>251</v>
      </c>
      <c r="C37" s="58" t="s">
        <v>269</v>
      </c>
      <c r="D37" s="56">
        <v>144</v>
      </c>
      <c r="E37" s="57"/>
      <c r="F37" s="54" t="s">
        <v>406</v>
      </c>
      <c r="G37" s="54">
        <v>31</v>
      </c>
      <c r="H37" s="54">
        <v>33</v>
      </c>
      <c r="I37" s="48" t="str">
        <f t="shared" si="0"/>
        <v>+</v>
      </c>
      <c r="J37" s="11">
        <f t="shared" si="3"/>
        <v>2</v>
      </c>
      <c r="L37" s="17"/>
    </row>
    <row r="38" spans="1:12" s="16" customFormat="1" ht="66" customHeight="1">
      <c r="A38" s="54">
        <f t="shared" si="5"/>
        <v>35</v>
      </c>
      <c r="B38" s="58" t="s">
        <v>272</v>
      </c>
      <c r="C38" s="58" t="s">
        <v>273</v>
      </c>
      <c r="D38" s="56">
        <v>90</v>
      </c>
      <c r="E38" s="57"/>
      <c r="F38" s="54" t="s">
        <v>382</v>
      </c>
      <c r="G38" s="54">
        <v>6</v>
      </c>
      <c r="H38" s="54">
        <v>6</v>
      </c>
      <c r="I38" s="48">
        <f t="shared" si="0"/>
      </c>
      <c r="J38" s="11">
        <f>+H38-G38</f>
        <v>0</v>
      </c>
      <c r="L38" s="17"/>
    </row>
    <row r="39" spans="1:12" s="16" customFormat="1" ht="66" customHeight="1">
      <c r="A39" s="54">
        <f t="shared" si="5"/>
        <v>36</v>
      </c>
      <c r="B39" s="58" t="s">
        <v>297</v>
      </c>
      <c r="C39" s="58" t="s">
        <v>298</v>
      </c>
      <c r="D39" s="56">
        <v>202</v>
      </c>
      <c r="E39" s="57"/>
      <c r="F39" s="54" t="s">
        <v>290</v>
      </c>
      <c r="G39" s="54">
        <v>48</v>
      </c>
      <c r="H39" s="54">
        <v>48</v>
      </c>
      <c r="I39" s="48">
        <f t="shared" si="0"/>
      </c>
      <c r="J39" s="11">
        <f>+H39-G39</f>
        <v>0</v>
      </c>
      <c r="L39" s="17"/>
    </row>
    <row r="40" spans="1:12" s="23" customFormat="1" ht="66" customHeight="1">
      <c r="A40" s="59"/>
      <c r="B40" s="60"/>
      <c r="C40" s="60"/>
      <c r="D40" s="61">
        <f>SUM(D4:D39)</f>
        <v>9460</v>
      </c>
      <c r="E40" s="60"/>
      <c r="F40" s="59"/>
      <c r="G40" s="61">
        <f>SUM(G4:G39)</f>
        <v>2119</v>
      </c>
      <c r="H40" s="61">
        <f>SUM(H4:H39)</f>
        <v>2233</v>
      </c>
      <c r="I40" s="48"/>
      <c r="J40" s="178">
        <f>SUM(J4:J39)</f>
        <v>114</v>
      </c>
      <c r="L40" s="22"/>
    </row>
    <row r="41" spans="1:2" ht="66" customHeight="1">
      <c r="A41" s="24"/>
      <c r="B41" s="1"/>
    </row>
    <row r="42" spans="1:2" ht="66" customHeight="1">
      <c r="A42" s="24"/>
      <c r="B42" s="1"/>
    </row>
    <row r="43" spans="1:10" ht="66" customHeight="1">
      <c r="A43" s="24"/>
      <c r="B43" s="1"/>
      <c r="J43" s="21"/>
    </row>
    <row r="44" spans="1:10" ht="66" customHeight="1">
      <c r="A44" s="24"/>
      <c r="B44" s="1"/>
      <c r="J44" s="21"/>
    </row>
    <row r="45" spans="1:2" ht="66" customHeight="1">
      <c r="A45" s="24"/>
      <c r="B45" s="14"/>
    </row>
    <row r="46" spans="1:2" ht="66" customHeight="1">
      <c r="A46" s="24"/>
      <c r="B46" s="14" t="s">
        <v>21</v>
      </c>
    </row>
    <row r="47" spans="1:2" ht="66" customHeight="1">
      <c r="A47" s="24"/>
      <c r="B47" s="14"/>
    </row>
    <row r="48" spans="1:2" ht="66" customHeight="1">
      <c r="A48" s="24"/>
      <c r="B48" s="14"/>
    </row>
    <row r="49" spans="1:19" ht="66" customHeight="1">
      <c r="A49" s="24"/>
      <c r="B49" s="14"/>
      <c r="S49">
        <v>40</v>
      </c>
    </row>
    <row r="50" spans="1:2" ht="66" customHeight="1">
      <c r="A50" s="24"/>
      <c r="B50" s="14"/>
    </row>
    <row r="51" spans="1:2" ht="66" customHeight="1">
      <c r="A51" s="24"/>
      <c r="B51" s="14"/>
    </row>
    <row r="52" spans="2:18" ht="66" customHeight="1">
      <c r="B52" s="14"/>
      <c r="R52">
        <v>0</v>
      </c>
    </row>
    <row r="53" ht="66" customHeight="1">
      <c r="B53" s="14"/>
    </row>
    <row r="54" ht="66" customHeight="1">
      <c r="B54" s="14"/>
    </row>
    <row r="55" spans="1:20" ht="66" customHeight="1">
      <c r="A55" s="25"/>
      <c r="B55" s="26"/>
      <c r="C55" s="25"/>
      <c r="D55" s="25"/>
      <c r="E55" s="25"/>
      <c r="F55" s="27"/>
      <c r="G55" s="25"/>
      <c r="H55" s="25"/>
      <c r="I55" s="43"/>
      <c r="J55" s="28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ht="66" customHeight="1">
      <c r="B56" s="14"/>
    </row>
    <row r="57" ht="66" customHeight="1">
      <c r="B57" s="14"/>
    </row>
    <row r="58" spans="2:15" ht="66" customHeight="1">
      <c r="B58" s="32"/>
      <c r="O58" s="33" t="s">
        <v>27</v>
      </c>
    </row>
    <row r="59" ht="66" customHeight="1">
      <c r="B59" s="14"/>
    </row>
    <row r="60" ht="66" customHeight="1">
      <c r="B60" s="14"/>
    </row>
    <row r="61" ht="66" customHeight="1">
      <c r="B61" s="14"/>
    </row>
    <row r="62" ht="66" customHeight="1">
      <c r="B62" s="14"/>
    </row>
    <row r="63" ht="30.75">
      <c r="B63" s="14"/>
    </row>
    <row r="68" spans="7:8" ht="12.75">
      <c r="G68" s="31"/>
      <c r="H68" s="31"/>
    </row>
    <row r="75" ht="12.75">
      <c r="S75">
        <v>30</v>
      </c>
    </row>
    <row r="78" ht="12.75">
      <c r="Q78" s="29">
        <v>39456</v>
      </c>
    </row>
    <row r="80" ht="12.75">
      <c r="S80">
        <v>647</v>
      </c>
    </row>
    <row r="81" ht="32.25">
      <c r="B81" s="30"/>
    </row>
    <row r="102" ht="12.75">
      <c r="S102">
        <v>35</v>
      </c>
    </row>
  </sheetData>
  <sheetProtection/>
  <mergeCells count="1">
    <mergeCell ref="A1:H1"/>
  </mergeCells>
  <printOptions horizontalCentered="1" verticalCentered="1"/>
  <pageMargins left="0" right="0" top="0" bottom="0.2362204724409449" header="0.2362204724409449" footer="0"/>
  <pageSetup fitToHeight="1" fitToWidth="1" horizontalDpi="600" verticalDpi="600" orientation="portrait" paperSize="9" scale="31" r:id="rId1"/>
  <headerFooter alignWithMargins="0">
    <oddHeader>&amp;R&amp;"Arial,Kalın"
</oddHeader>
    <oddFooter>&amp;L&amp;"Verdana,Normal"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ezgi</dc:creator>
  <cp:keywords/>
  <dc:description/>
  <cp:lastModifiedBy>termm</cp:lastModifiedBy>
  <cp:lastPrinted>2012-08-29T07:09:49Z</cp:lastPrinted>
  <dcterms:created xsi:type="dcterms:W3CDTF">2004-08-24T13:09:42Z</dcterms:created>
  <dcterms:modified xsi:type="dcterms:W3CDTF">2012-09-04T14:43:44Z</dcterms:modified>
  <cp:category/>
  <cp:version/>
  <cp:contentType/>
  <cp:contentStatus/>
</cp:coreProperties>
</file>