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975" windowWidth="11970" windowHeight="2925" tabRatio="602" activeTab="0"/>
  </bookViews>
  <sheets>
    <sheet name="Kura ve Açık Satış SİYAH" sheetId="1" r:id="rId1"/>
    <sheet name="Belediye" sheetId="2" r:id="rId2"/>
  </sheets>
  <definedNames>
    <definedName name="_xlnm._FilterDatabase" localSheetId="0" hidden="1">'Kura ve Açık Satış SİYAH'!$A$3:$IV$64</definedName>
    <definedName name="_xlnm.Print_Area" localSheetId="1">'Belediye'!$A$1:$I$26</definedName>
    <definedName name="_xlnm.Print_Area" localSheetId="0">'Kura ve Açık Satış SİYAH'!$A$1:$V$213</definedName>
    <definedName name="_xlnm.Print_Titles" localSheetId="1">'Belediye'!$1:$3</definedName>
    <definedName name="_xlnm.Print_Titles" localSheetId="0">'Kura ve Açık Satış SİYAH'!$1:$3</definedName>
    <definedName name="Z_048ADEF2_191C_478B_8005_F68D50F92C29_.wvu.Cols" localSheetId="0" hidden="1">'Kura ve Açık Satış SİYAH'!#REF!,'Kura ve Açık Satış SİYAH'!$N:$N</definedName>
    <definedName name="Z_048ADEF2_191C_478B_8005_F68D50F92C29_.wvu.FilterData" localSheetId="0" hidden="1">'Kura ve Açık Satış SİYAH'!$A$3:$BL$60</definedName>
    <definedName name="Z_048ADEF2_191C_478B_8005_F68D50F92C29_.wvu.PrintArea" localSheetId="1" hidden="1">'Belediye'!$A$1:$H$26</definedName>
    <definedName name="Z_048ADEF2_191C_478B_8005_F68D50F92C29_.wvu.PrintArea" localSheetId="0" hidden="1">'Kura ve Açık Satış SİYAH'!$A$1:$V$61</definedName>
    <definedName name="Z_048ADEF2_191C_478B_8005_F68D50F92C29_.wvu.PrintTitles" localSheetId="0" hidden="1">'Kura ve Açık Satış SİYAH'!$1:$3</definedName>
  </definedNames>
  <calcPr fullCalcOnLoad="1"/>
</workbook>
</file>

<file path=xl/sharedStrings.xml><?xml version="1.0" encoding="utf-8"?>
<sst xmlns="http://schemas.openxmlformats.org/spreadsheetml/2006/main" count="655" uniqueCount="471">
  <si>
    <t>KURA YÖNTEMİ İLE SATIŞTA OLAN PROJELER</t>
  </si>
  <si>
    <t>BAŞVURU DÖNEMİ</t>
  </si>
  <si>
    <t>ARACI BANKA</t>
  </si>
  <si>
    <t>ARACI BELEDİYE</t>
  </si>
  <si>
    <t>SIRA NO</t>
  </si>
  <si>
    <t>TOPLAM KONUT SAYISI</t>
  </si>
  <si>
    <t>SATIŞA SUNULAN KONUT SAYISI</t>
  </si>
  <si>
    <t>KONUT BÜYÜKLÜĞÜ (BRÜT M2)</t>
  </si>
  <si>
    <t>KURA TARİHİ</t>
  </si>
  <si>
    <t>KALAN KONUT SAYISI</t>
  </si>
  <si>
    <t>PROJE  ADI 
VE
TOPLAM KONUT SAYISI</t>
  </si>
  <si>
    <t>HALK</t>
  </si>
  <si>
    <t>ZİRAAT</t>
  </si>
  <si>
    <t xml:space="preserve">YAKLAŞIK  BAŞLANGIÇ TAKSİDİ </t>
  </si>
  <si>
    <t>VADE</t>
  </si>
  <si>
    <t>96
108
120</t>
  </si>
  <si>
    <t>AÇIK
SATIŞ</t>
  </si>
  <si>
    <t>KURUMLARA
VERİLEN
KONUT
SAYISI</t>
  </si>
  <si>
    <t>KURUM
ADI</t>
  </si>
  <si>
    <t>Proje
Grubu</t>
  </si>
  <si>
    <t>TOPLAM KONUT
SAYISI</t>
  </si>
  <si>
    <t xml:space="preserve"> </t>
  </si>
  <si>
    <t>SATILAN KONUT SAYISI</t>
  </si>
  <si>
    <t xml:space="preserve">SATIŞA SUNULAN VE SUNULACAK PROJELER 
BAŞVURU ve SATIŞ ADETLERİ                 
</t>
  </si>
  <si>
    <t>AÇIK ARTIRMA YÖNTEMİYLE SATIŞA SUNULAN PROJELERİ GÖSTERMEKTEDİR.</t>
  </si>
  <si>
    <t>Ankara-Turkuaz
Vadisi
4.430 ADET</t>
  </si>
  <si>
    <t>SIRA
NO</t>
  </si>
  <si>
    <t>373
1.002</t>
  </si>
  <si>
    <t>TALEP ÖRGÜTLENMESİ YÖNTEMİ İLE SATIŞA SUNULAN PROJELER
BAŞVURU ADETLERİ</t>
  </si>
  <si>
    <t>Tokat-Turhal
300 ADET</t>
  </si>
  <si>
    <t>Trabzon-Akçaabat
340 ADET</t>
  </si>
  <si>
    <t>SATIŞA SUNULACAK KONUT
SAYISI</t>
  </si>
  <si>
    <t>KALAN
KONUT
 SAYISI</t>
  </si>
  <si>
    <t>SATIŞ
FİYATI 
EN DÜŞÜK 
EN YÜKSEK</t>
  </si>
  <si>
    <t>SATIŞTA OLAN KURALI PROJELERİ GÖSTERMEKTEDİR.</t>
  </si>
  <si>
    <r>
      <t>HAZİRAN AYI*</t>
    </r>
    <r>
      <rPr>
        <b/>
        <sz val="36"/>
        <color indexed="10"/>
        <rFont val="Arial"/>
        <family val="2"/>
      </rPr>
      <t xml:space="preserve">(01-30.06.2009)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777</t>
    </r>
    <r>
      <rPr>
        <b/>
        <sz val="36"/>
        <color indexed="48"/>
        <rFont val="Arial"/>
        <family val="2"/>
      </rPr>
      <t xml:space="preserve"> ADET SATIŞ YAPILMIŞTIR.</t>
    </r>
  </si>
  <si>
    <t>İNŞAAT SEVİYESİ</t>
  </si>
  <si>
    <r>
      <t>TEMMUZ AYI*</t>
    </r>
    <r>
      <rPr>
        <b/>
        <sz val="36"/>
        <color indexed="10"/>
        <rFont val="Arial"/>
        <family val="2"/>
      </rPr>
      <t xml:space="preserve">(01-31.07.2009)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707</t>
    </r>
    <r>
      <rPr>
        <b/>
        <sz val="36"/>
        <color indexed="48"/>
        <rFont val="Arial"/>
        <family val="2"/>
      </rPr>
      <t xml:space="preserve"> ADET SATIŞ YAPILMIŞTIR.</t>
    </r>
  </si>
  <si>
    <r>
      <t>AĞUSTOS AYI*</t>
    </r>
    <r>
      <rPr>
        <b/>
        <sz val="36"/>
        <color indexed="10"/>
        <rFont val="Arial"/>
        <family val="2"/>
      </rPr>
      <t xml:space="preserve">(03-31.08.2009)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873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</si>
  <si>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BAŞVURU DÖNEMİ </t>
    </r>
    <r>
      <rPr>
        <b/>
        <sz val="36"/>
        <rFont val="Times New Roman TUR"/>
        <family val="1"/>
      </rPr>
      <t>DEVAM EDEN</t>
    </r>
    <r>
      <rPr>
        <sz val="36"/>
        <rFont val="Arial"/>
        <family val="2"/>
      </rPr>
      <t xml:space="preserve"> PROJELERİ GÖSTERMEKTEDİR.</t>
    </r>
  </si>
  <si>
    <r>
      <t xml:space="preserve">BAŞVURU DÖNEMİ </t>
    </r>
    <r>
      <rPr>
        <b/>
        <sz val="36"/>
        <rFont val="Times New Roman TUR"/>
        <family val="1"/>
      </rPr>
      <t>HENÜZ BAŞLAMAMIŞ</t>
    </r>
    <r>
      <rPr>
        <sz val="36"/>
        <rFont val="Arial"/>
        <family val="2"/>
      </rPr>
      <t xml:space="preserve"> PROJELERİ GÖSTERMEKTEDİR.</t>
    </r>
  </si>
  <si>
    <r>
      <t>EYLÜL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720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</si>
  <si>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TEMMUZ AYI </t>
    </r>
    <r>
      <rPr>
        <b/>
        <sz val="36"/>
        <color indexed="10"/>
        <rFont val="Arial"/>
        <family val="2"/>
      </rPr>
      <t xml:space="preserve">(30.06.2009-02.07.2009) </t>
    </r>
    <r>
      <rPr>
        <b/>
        <sz val="36"/>
        <color indexed="48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</t>
    </r>
    <r>
      <rPr>
        <b/>
        <sz val="36"/>
        <color indexed="48"/>
        <rFont val="Arial"/>
        <family val="2"/>
      </rPr>
      <t xml:space="preserve"> ADET BAŞVURU ALINMIŞTIR.</t>
    </r>
  </si>
  <si>
    <r>
      <t>**EYLÜL AYI*</t>
    </r>
    <r>
      <rPr>
        <b/>
        <sz val="36"/>
        <color indexed="10"/>
        <rFont val="Arial"/>
        <family val="2"/>
      </rPr>
      <t xml:space="preserve">(14-30.09.2009) </t>
    </r>
    <r>
      <rPr>
        <b/>
        <sz val="36"/>
        <color indexed="48"/>
        <rFont val="Arial"/>
        <family val="2"/>
      </rPr>
      <t>AÇIK ARTIRMA YÖNTEMİ İLE  TOPLAM</t>
    </r>
    <r>
      <rPr>
        <b/>
        <sz val="36"/>
        <color indexed="10"/>
        <rFont val="Arial"/>
        <family val="2"/>
      </rPr>
      <t xml:space="preserve"> 91</t>
    </r>
    <r>
      <rPr>
        <b/>
        <sz val="36"/>
        <color indexed="48"/>
        <rFont val="Arial"/>
        <family val="2"/>
      </rPr>
      <t xml:space="preserve"> ADET SATIŞ YAPILMIŞTIR.</t>
    </r>
  </si>
  <si>
    <r>
      <t>EKİM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509</t>
    </r>
    <r>
      <rPr>
        <b/>
        <sz val="36"/>
        <color indexed="48"/>
        <rFont val="Arial"/>
        <family val="2"/>
      </rPr>
      <t xml:space="preserve"> ADET SATIŞ YAPILMIŞTIR.</t>
    </r>
  </si>
  <si>
    <r>
      <t>KASIM AYI*</t>
    </r>
    <r>
      <rPr>
        <b/>
        <sz val="36"/>
        <color indexed="10"/>
        <rFont val="Arial"/>
        <family val="2"/>
      </rPr>
      <t xml:space="preserve">(01-26.11.2009)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464</t>
    </r>
    <r>
      <rPr>
        <b/>
        <sz val="36"/>
        <color indexed="48"/>
        <rFont val="Arial"/>
        <family val="2"/>
      </rPr>
      <t xml:space="preserve"> ADET SATIŞ YAPILMIŞTIR.</t>
    </r>
  </si>
  <si>
    <t xml:space="preserve">                           </t>
  </si>
  <si>
    <r>
      <t>AĞUSTOS AYI</t>
    </r>
    <r>
      <rPr>
        <b/>
        <sz val="36"/>
        <color indexed="10"/>
        <rFont val="Arial"/>
        <family val="2"/>
      </rPr>
      <t xml:space="preserve"> (24-31.08.2009)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4.072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</si>
  <si>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HAZİRAN AYI </t>
    </r>
    <r>
      <rPr>
        <b/>
        <sz val="36"/>
        <color indexed="10"/>
        <rFont val="Arial"/>
        <family val="2"/>
      </rPr>
      <t xml:space="preserve"> (01-30.06.2009)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2.685</t>
    </r>
    <r>
      <rPr>
        <b/>
        <sz val="36"/>
        <color indexed="48"/>
        <rFont val="Arial"/>
        <family val="2"/>
      </rPr>
      <t xml:space="preserve"> ADET BAŞVURU ALINMIŞTIR.</t>
    </r>
  </si>
  <si>
    <r>
      <t>EYLÜL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16.331</t>
    </r>
    <r>
      <rPr>
        <b/>
        <sz val="36"/>
        <color indexed="48"/>
        <rFont val="Arial"/>
        <family val="2"/>
      </rPr>
      <t xml:space="preserve"> ADET BAŞVURU ALINMIŞTIR.</t>
    </r>
  </si>
  <si>
    <r>
      <t>EKİM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862</t>
    </r>
    <r>
      <rPr>
        <b/>
        <sz val="36"/>
        <color indexed="48"/>
        <rFont val="Arial"/>
        <family val="2"/>
      </rPr>
      <t xml:space="preserve"> ADET BAŞVURU ALINMIŞTIR.</t>
    </r>
  </si>
  <si>
    <r>
      <t>KASIM AYI</t>
    </r>
    <r>
      <rPr>
        <b/>
        <sz val="36"/>
        <color indexed="10"/>
        <rFont val="Arial"/>
        <family val="2"/>
      </rPr>
      <t xml:space="preserve"> (01-26.11.2009)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302</t>
    </r>
    <r>
      <rPr>
        <b/>
        <sz val="36"/>
        <color indexed="48"/>
        <rFont val="Arial"/>
        <family val="2"/>
      </rPr>
      <t xml:space="preserve"> ADET BAŞVURU ALINMIŞTIR</t>
    </r>
  </si>
  <si>
    <r>
      <t>ARALIK</t>
    </r>
    <r>
      <rPr>
        <b/>
        <sz val="36"/>
        <color indexed="10"/>
        <rFont val="Arial"/>
        <family val="2"/>
      </rPr>
      <t xml:space="preserve"> (01.12.2009-31.12.2009)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1.345</t>
    </r>
    <r>
      <rPr>
        <b/>
        <sz val="36"/>
        <color indexed="48"/>
        <rFont val="Arial"/>
        <family val="2"/>
      </rPr>
      <t xml:space="preserve"> ADET SATIŞ YAPILMIŞTIR.</t>
    </r>
  </si>
  <si>
    <r>
      <t>ARALIK</t>
    </r>
    <r>
      <rPr>
        <b/>
        <sz val="36"/>
        <color indexed="10"/>
        <rFont val="Arial"/>
        <family val="2"/>
      </rPr>
      <t xml:space="preserve"> (01.12.2009-29.12.2009)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4.490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</si>
  <si>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                                        HAZİRAN - ARALIK 2009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28.747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</si>
  <si>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MART (01-15.03.2010)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147</t>
    </r>
    <r>
      <rPr>
        <b/>
        <sz val="36"/>
        <color indexed="10"/>
        <rFont val="Arial"/>
        <family val="2"/>
      </rPr>
      <t xml:space="preserve"> ADET BAŞVURU ALINMIŞTIR.</t>
    </r>
  </si>
  <si>
    <t>96
108
120
180</t>
  </si>
  <si>
    <r>
      <t xml:space="preserve"> </t>
    </r>
    <r>
      <rPr>
        <b/>
        <sz val="36"/>
        <color indexed="10"/>
        <rFont val="Arial"/>
        <family val="2"/>
      </rPr>
      <t>MART AYI</t>
    </r>
    <r>
      <rPr>
        <b/>
        <sz val="36"/>
        <color indexed="48"/>
        <rFont val="Arial"/>
        <family val="2"/>
      </rPr>
      <t xml:space="preserve">*(01-31.03.2010) AÇIK SATIŞ YÖNTEMİ İLE  TOPLAM </t>
    </r>
    <r>
      <rPr>
        <b/>
        <sz val="36"/>
        <color indexed="10"/>
        <rFont val="Arial"/>
        <family val="2"/>
      </rPr>
      <t>804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</si>
  <si>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130 ADET SATIŞ YAPILMIŞTIR.</t>
  </si>
  <si>
    <r>
      <t xml:space="preserve">  ŞUBAT (18-26.02.2010)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85</t>
    </r>
    <r>
      <rPr>
        <b/>
        <sz val="36"/>
        <color indexed="10"/>
        <rFont val="Arial"/>
        <family val="2"/>
      </rPr>
      <t xml:space="preserve"> ADET BAŞVURU ALINMIŞTIR.</t>
    </r>
  </si>
  <si>
    <t>23 MART 2010 AÇIK ARTIRMADA 281 SATIŞ.</t>
  </si>
  <si>
    <r>
      <t xml:space="preserve"> </t>
    </r>
    <r>
      <rPr>
        <b/>
        <sz val="36"/>
        <color indexed="10"/>
        <rFont val="Arial"/>
        <family val="2"/>
      </rPr>
      <t>NİSAN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*(01-30.04.2010) AÇIK SATIŞ YÖNTEMİ İLE  TOPLAM </t>
    </r>
    <r>
      <rPr>
        <b/>
        <sz val="36"/>
        <color indexed="10"/>
        <rFont val="Arial"/>
        <family val="2"/>
      </rPr>
      <t>2.072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</si>
  <si>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155 ADET SATIŞ YAPILMIŞTIR.</t>
  </si>
  <si>
    <r>
      <t>*%10 PEŞİNAT 180 AY VADELİ PROJELERDE  1.258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</si>
  <si>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NİSAN (01-30.04.2010)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1.138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</si>
  <si>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 </t>
    </r>
    <r>
      <rPr>
        <b/>
        <sz val="36"/>
        <color indexed="10"/>
        <rFont val="Arial"/>
        <family val="2"/>
      </rPr>
      <t>ŞUBAT AYI</t>
    </r>
    <r>
      <rPr>
        <b/>
        <sz val="36"/>
        <color indexed="48"/>
        <rFont val="Arial"/>
        <family val="2"/>
      </rPr>
      <t xml:space="preserve">*(01-26.02.2010) AÇIK SATIŞ YÖNTEMİ İLE  TOPLAM </t>
    </r>
    <r>
      <rPr>
        <b/>
        <sz val="36"/>
        <color indexed="10"/>
        <rFont val="Arial"/>
        <family val="2"/>
      </rPr>
      <t>1.610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</si>
  <si>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OCAK AYI</t>
    </r>
    <r>
      <rPr>
        <b/>
        <sz val="36"/>
        <color indexed="48"/>
        <rFont val="Arial"/>
        <family val="2"/>
      </rPr>
      <t xml:space="preserve">*(04-29.01.2010) AÇIK SATIŞ YÖNTEMİ İLE  TOPLAM </t>
    </r>
    <r>
      <rPr>
        <b/>
        <sz val="36"/>
        <color indexed="10"/>
        <rFont val="Arial"/>
        <family val="2"/>
      </rPr>
      <t>765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</si>
  <si>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</t>
    </r>
    <r>
      <rPr>
        <b/>
        <sz val="36"/>
        <color indexed="10"/>
        <rFont val="Arial"/>
        <family val="2"/>
      </rPr>
      <t>MAYIS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*(01-31.05.2010) AÇIK SATIŞ YÖNTEMİ İLE  TOPLAM </t>
    </r>
    <r>
      <rPr>
        <b/>
        <sz val="36"/>
        <color indexed="10"/>
        <rFont val="Arial"/>
        <family val="2"/>
      </rPr>
      <t>654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</si>
  <si>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70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</si>
  <si>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180 AY VADELİ PROJELERDE  </t>
    </r>
    <r>
      <rPr>
        <b/>
        <sz val="36"/>
        <color indexed="10"/>
        <rFont val="Arial"/>
        <family val="2"/>
      </rPr>
      <t>394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</si>
  <si>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MAYIS (03-31.05.2010)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1.618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</si>
  <si>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48</t>
    </r>
    <r>
      <rPr>
        <b/>
        <sz val="36"/>
        <color indexed="57"/>
        <rFont val="Arial"/>
        <family val="2"/>
      </rPr>
      <t xml:space="preserve"> ADET SATIŞ YAPILMIŞTIR.</t>
    </r>
  </si>
  <si>
    <t>*%10 PEŞİNAT 180 AY VADELİ PROJELERDE 212 ADET SATIŞ YAPILMIŞTIR.</t>
  </si>
  <si>
    <r>
      <t>HAZİRAN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*(01-30.06.2010) AÇIK SATIŞ YÖNTEMİ İLE  TOPLAM </t>
    </r>
    <r>
      <rPr>
        <b/>
        <sz val="36"/>
        <color indexed="10"/>
        <rFont val="Arial"/>
        <family val="2"/>
      </rPr>
      <t>366</t>
    </r>
    <r>
      <rPr>
        <b/>
        <sz val="36"/>
        <color indexed="48"/>
        <rFont val="Arial"/>
        <family val="2"/>
      </rPr>
      <t xml:space="preserve"> ADET SATIŞ YAPILMIŞTIR.</t>
    </r>
  </si>
  <si>
    <r>
      <t>HAZİRAN (01-30.06.2010)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567</t>
    </r>
    <r>
      <rPr>
        <b/>
        <sz val="36"/>
        <color indexed="10"/>
        <rFont val="Arial"/>
        <family val="2"/>
      </rPr>
      <t xml:space="preserve"> ADET BAŞVURU ALINMIŞTIR.</t>
    </r>
  </si>
  <si>
    <r>
      <t>TEMMUZ (07-09.07.2010)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470</t>
    </r>
    <r>
      <rPr>
        <b/>
        <sz val="36"/>
        <color indexed="10"/>
        <rFont val="Arial"/>
        <family val="2"/>
      </rPr>
      <t xml:space="preserve"> ADET BAŞVURU ALINMIŞTIR.</t>
    </r>
  </si>
  <si>
    <r>
      <t>TEMMUZ (12-16.07.2010)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455</t>
    </r>
    <r>
      <rPr>
        <b/>
        <sz val="36"/>
        <color indexed="10"/>
        <rFont val="Arial"/>
        <family val="2"/>
      </rPr>
      <t xml:space="preserve"> ADET BAŞVURU ALINMIŞTIR.</t>
    </r>
  </si>
  <si>
    <r>
      <t>TEMMUZ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*(01-31.07.2010) AÇIK SATIŞ YÖNTEMİ İLE  TOPLAM </t>
    </r>
    <r>
      <rPr>
        <b/>
        <sz val="36"/>
        <color indexed="10"/>
        <rFont val="Arial"/>
        <family val="2"/>
      </rPr>
      <t>624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</si>
  <si>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34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</si>
  <si>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144 AY  VADELİ PROJELERDE  </t>
    </r>
    <r>
      <rPr>
        <b/>
        <sz val="36"/>
        <color indexed="10"/>
        <rFont val="Arial"/>
        <family val="2"/>
      </rPr>
      <t>172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</si>
  <si>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135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</si>
  <si>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165</t>
    </r>
    <r>
      <rPr>
        <b/>
        <sz val="36"/>
        <color indexed="53"/>
        <rFont val="Arial"/>
        <family val="2"/>
      </rPr>
      <t xml:space="preserve">  ADET SATIŞ YAPILMIŞTIR.</t>
    </r>
  </si>
  <si>
    <r>
      <t>TEMMUZ (01-31.08.2010)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1.380</t>
    </r>
    <r>
      <rPr>
        <b/>
        <sz val="36"/>
        <color indexed="10"/>
        <rFont val="Arial"/>
        <family val="2"/>
      </rPr>
      <t xml:space="preserve"> ADET BAŞVURU ALINMIŞTIR.</t>
    </r>
  </si>
  <si>
    <r>
      <t>AĞUSTOS (02-06.08.2010)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3</t>
    </r>
    <r>
      <rPr>
        <b/>
        <sz val="36"/>
        <color indexed="10"/>
        <rFont val="Arial"/>
        <family val="2"/>
      </rPr>
      <t xml:space="preserve"> ADET BAŞVURU ALINMIŞTIR.</t>
    </r>
  </si>
  <si>
    <t xml:space="preserve">YEŞİL: %10 PEŞİNAT 144 AY VADELİ PROJELER </t>
  </si>
  <si>
    <t xml:space="preserve">PEMBE:  %10 PEŞİNAT 180 AY VADELİ PROJELER </t>
  </si>
  <si>
    <t xml:space="preserve">KIRMIZI ALT GELİR: ALT GELİR ŞARTI KALDIRILAN PROJELER </t>
  </si>
  <si>
    <r>
      <t>AĞUSTOS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*(01-31.08.2010) AÇIK SATIŞ YÖNTEMİ İLE  TOPLAM </t>
    </r>
    <r>
      <rPr>
        <b/>
        <sz val="36"/>
        <color indexed="10"/>
        <rFont val="Arial"/>
        <family val="2"/>
      </rPr>
      <t>493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</si>
  <si>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144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</si>
  <si>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</si>
  <si>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86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</si>
  <si>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119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</si>
  <si>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88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</si>
  <si>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AĞUSTOS (02-31.08.2010)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289 </t>
    </r>
    <r>
      <rPr>
        <b/>
        <sz val="36"/>
        <color indexed="10"/>
        <rFont val="Arial"/>
        <family val="2"/>
      </rPr>
      <t>ADET BAŞVURU ALINMIŞTIR.</t>
    </r>
  </si>
  <si>
    <r>
      <t xml:space="preserve"> (01-03.09.2010)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43 </t>
    </r>
    <r>
      <rPr>
        <b/>
        <sz val="36"/>
        <color indexed="10"/>
        <rFont val="Arial"/>
        <family val="2"/>
      </rPr>
      <t>ADET BAŞVURU ALINMIŞTIR.</t>
    </r>
  </si>
  <si>
    <r>
      <t>EYLÜL AYI</t>
    </r>
    <r>
      <rPr>
        <b/>
        <sz val="36"/>
        <color indexed="48"/>
        <rFont val="Arial"/>
        <family val="2"/>
      </rPr>
      <t xml:space="preserve">*(01-30.09.2010) AÇIK SATIŞ YÖNTEMİ İLE  TOPLAM </t>
    </r>
    <r>
      <rPr>
        <b/>
        <sz val="36"/>
        <color indexed="10"/>
        <rFont val="Arial"/>
        <family val="2"/>
      </rPr>
      <t>793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</si>
  <si>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EYLÜL (01-30.09.2010)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189 </t>
    </r>
    <r>
      <rPr>
        <b/>
        <sz val="36"/>
        <color indexed="10"/>
        <rFont val="Arial"/>
        <family val="2"/>
      </rPr>
      <t>ADET BAŞVURU ALINMIŞTIR.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</si>
  <si>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348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</si>
  <si>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28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</si>
  <si>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166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</si>
  <si>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145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</si>
  <si>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106</t>
    </r>
    <r>
      <rPr>
        <b/>
        <sz val="36"/>
        <color indexed="53"/>
        <rFont val="Arial"/>
        <family val="2"/>
      </rPr>
      <t xml:space="preserve">  ADET SATIŞ YAPILMIŞTIR.</t>
    </r>
  </si>
  <si>
    <r>
      <t>EKİM AYI</t>
    </r>
    <r>
      <rPr>
        <b/>
        <sz val="36"/>
        <color indexed="48"/>
        <rFont val="Arial"/>
        <family val="2"/>
      </rPr>
      <t xml:space="preserve">*(01-28.10.2010) AÇIK SATIŞ YÖNTEMİ İLE  TOPLAM </t>
    </r>
    <r>
      <rPr>
        <b/>
        <sz val="36"/>
        <color indexed="10"/>
        <rFont val="Arial"/>
        <family val="2"/>
      </rPr>
      <t>466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</si>
  <si>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57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</si>
  <si>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126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</si>
  <si>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61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</si>
  <si>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 </t>
    </r>
    <r>
      <rPr>
        <b/>
        <sz val="36"/>
        <color indexed="57"/>
        <rFont val="Arial"/>
        <family val="2"/>
      </rPr>
      <t>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</si>
  <si>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217 </t>
    </r>
    <r>
      <rPr>
        <b/>
        <sz val="36"/>
        <color indexed="12"/>
        <rFont val="Arial"/>
        <family val="2"/>
      </rPr>
      <t>ADET SATIŞ YAPILMIŞTIR.</t>
    </r>
  </si>
  <si>
    <t>84,29     190,65</t>
  </si>
  <si>
    <t>TOPLAM</t>
  </si>
  <si>
    <t>TOPLAM 
PROJE</t>
  </si>
  <si>
    <t xml:space="preserve"> ARTILARIN SAYISI</t>
  </si>
  <si>
    <t>turuncu</t>
  </si>
  <si>
    <t>pembe</t>
  </si>
  <si>
    <t>yeşil</t>
  </si>
  <si>
    <t>alt gelir şartı yok</t>
  </si>
  <si>
    <t>normal satış</t>
  </si>
  <si>
    <t>kuralı</t>
  </si>
  <si>
    <t xml:space="preserve">toplam normal </t>
  </si>
  <si>
    <t>kuralı toplam</t>
  </si>
  <si>
    <r>
      <t>KASIM AYI</t>
    </r>
    <r>
      <rPr>
        <b/>
        <sz val="36"/>
        <color indexed="48"/>
        <rFont val="Arial"/>
        <family val="2"/>
      </rPr>
      <t xml:space="preserve">*(01-30.11.2010) AÇIK SATIŞ YÖNTEMİ İLE  TOPLAM </t>
    </r>
    <r>
      <rPr>
        <b/>
        <sz val="36"/>
        <color indexed="10"/>
        <rFont val="Arial"/>
        <family val="2"/>
      </rPr>
      <t>540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</si>
  <si>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159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</si>
  <si>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</si>
  <si>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74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</si>
  <si>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228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</si>
  <si>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73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</si>
  <si>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KASIM (01-30.11.2010)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1.013 </t>
    </r>
    <r>
      <rPr>
        <b/>
        <sz val="36"/>
        <color indexed="10"/>
        <rFont val="Arial"/>
        <family val="2"/>
      </rPr>
      <t>ADET BAŞVURU ALINMIŞTIR.</t>
    </r>
  </si>
  <si>
    <r>
      <t>ARALIK AYI</t>
    </r>
    <r>
      <rPr>
        <b/>
        <sz val="36"/>
        <color indexed="48"/>
        <rFont val="Arial"/>
        <family val="2"/>
      </rPr>
      <t>*(01-31.12.2010) AÇIK SATIŞ YÖNTEMİ İLE  TOPLAM</t>
    </r>
    <r>
      <rPr>
        <b/>
        <sz val="36"/>
        <color indexed="10"/>
        <rFont val="Arial"/>
        <family val="2"/>
      </rPr>
      <t xml:space="preserve"> 1204 </t>
    </r>
    <r>
      <rPr>
        <b/>
        <sz val="36"/>
        <color indexed="48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</si>
  <si>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448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</si>
  <si>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2</t>
    </r>
    <r>
      <rPr>
        <b/>
        <sz val="36"/>
        <color indexed="57"/>
        <rFont val="Arial"/>
        <family val="2"/>
      </rPr>
      <t xml:space="preserve">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</si>
  <si>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94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</si>
  <si>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573 </t>
    </r>
    <r>
      <rPr>
        <b/>
        <sz val="36"/>
        <color indexed="14"/>
        <rFont val="Arial"/>
        <family val="2"/>
      </rPr>
      <t>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</si>
  <si>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87 </t>
    </r>
    <r>
      <rPr>
        <b/>
        <sz val="36"/>
        <color indexed="53"/>
        <rFont val="Arial"/>
        <family val="2"/>
      </rPr>
      <t xml:space="preserve"> ADET SATIŞ YAPILMIŞTIR.</t>
    </r>
  </si>
  <si>
    <r>
      <t xml:space="preserve">ARALIK (01-31.12.2010)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5 </t>
    </r>
    <r>
      <rPr>
        <b/>
        <sz val="36"/>
        <color indexed="10"/>
        <rFont val="Arial"/>
        <family val="2"/>
      </rPr>
      <t>ADET BAŞVURU ALINMIŞTIR.</t>
    </r>
  </si>
  <si>
    <r>
      <t>AÇIK SATIŞ YÖNTEMLİ PROJELERDE 3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</si>
  <si>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1</t>
    </r>
    <r>
      <rPr>
        <b/>
        <sz val="36"/>
        <color indexed="14"/>
        <rFont val="Arial"/>
        <family val="2"/>
      </rPr>
      <t xml:space="preserve"> ADET SATIŞ YAPILMIŞTIR.</t>
    </r>
  </si>
  <si>
    <t>ALT GELİR ŞARTI KALDIRILAN PROJELERDE SATIŞ YAPILMAMIŞTIR.</t>
  </si>
  <si>
    <t>*%10 PEŞİNAT 144 AY  VADELİ PROJELERDE SATIŞ YAPILMAMIŞTIR.</t>
  </si>
  <si>
    <t>*%15 PEŞİNAT 240 AY  VADELİ PROJELERDE SATIŞ YAPILMAMIŞTIR.</t>
  </si>
  <si>
    <t>kırmızı</t>
  </si>
  <si>
    <t>MAVİ: 6.000 TL PEŞİNAT 240 AY VADELİ PROJELER</t>
  </si>
  <si>
    <t>KIRMIZI: 10.000 TL PEŞİNAT 240 AY VADELİ PROJELER</t>
  </si>
  <si>
    <r>
      <t xml:space="preserve">SATIŞTA OLAN </t>
    </r>
    <r>
      <rPr>
        <b/>
        <sz val="36"/>
        <rFont val="Arial"/>
        <family val="2"/>
      </rPr>
      <t>KURALI</t>
    </r>
    <r>
      <rPr>
        <sz val="36"/>
        <rFont val="Arial"/>
        <family val="2"/>
      </rPr>
      <t xml:space="preserve"> PROJELERİ GÖSTERMEKTEDİR.</t>
    </r>
  </si>
  <si>
    <r>
      <t>AÇIK ARTIRMA</t>
    </r>
    <r>
      <rPr>
        <sz val="36"/>
        <rFont val="Arial"/>
        <family val="2"/>
      </rPr>
      <t xml:space="preserve"> YÖNTEMİYLE SATIŞA SUNULAN PROJELERİ GÖSTERMEKTEDİR.</t>
    </r>
  </si>
  <si>
    <r>
      <t>OCAK - ARALIK 2010</t>
    </r>
    <r>
      <rPr>
        <b/>
        <sz val="36"/>
        <color indexed="48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10.391 </t>
    </r>
    <r>
      <rPr>
        <b/>
        <sz val="36"/>
        <color indexed="48"/>
        <rFont val="Arial"/>
        <family val="2"/>
      </rPr>
      <t>ADET SATIŞ YAPILMIŞTIR.</t>
    </r>
  </si>
  <si>
    <r>
      <t xml:space="preserve">                                         OCAK - ARALIK 2010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6.431</t>
    </r>
    <r>
      <rPr>
        <b/>
        <sz val="36"/>
        <color indexed="48"/>
        <rFont val="Arial"/>
        <family val="2"/>
      </rPr>
      <t xml:space="preserve"> ADET BAŞVURU ALINMIŞTIR.</t>
    </r>
  </si>
  <si>
    <r>
      <t>HAZİRAN - ARALIK 2009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5.486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</si>
  <si>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OCAK  AYI </t>
    </r>
    <r>
      <rPr>
        <b/>
        <sz val="36"/>
        <color indexed="10"/>
        <rFont val="Arial"/>
        <family val="2"/>
      </rPr>
      <t>(10.01.2011-14.01.2011)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1173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</si>
  <si>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146 </t>
    </r>
    <r>
      <rPr>
        <b/>
        <sz val="36"/>
        <color indexed="12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</si>
  <si>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63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</si>
  <si>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440</t>
    </r>
    <r>
      <rPr>
        <b/>
        <sz val="36"/>
        <color indexed="14"/>
        <rFont val="Arial"/>
        <family val="2"/>
      </rPr>
      <t xml:space="preserve"> 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</si>
  <si>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</si>
  <si>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378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</si>
  <si>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145 ADET SATIŞ YAPILMIŞTIR.</t>
  </si>
  <si>
    <r>
      <t>OCAK</t>
    </r>
    <r>
      <rPr>
        <b/>
        <sz val="36"/>
        <color indexed="10"/>
        <rFont val="Arial"/>
        <family val="2"/>
      </rPr>
      <t xml:space="preserve"> (10-14.01.2011)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532 </t>
    </r>
    <r>
      <rPr>
        <b/>
        <sz val="36"/>
        <color indexed="12"/>
        <rFont val="Arial"/>
        <family val="2"/>
      </rPr>
      <t>ADET BAŞVURU ALINMIŞTIR.</t>
    </r>
  </si>
  <si>
    <r>
      <t>AÇIK SATIŞ YÖNTEMLİ  ALT GELİR ŞARTI KALDIRILAN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7"/>
        <rFont val="Arial"/>
        <family val="2"/>
      </rPr>
      <t xml:space="preserve"> 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17"/>
        <rFont val="Arial"/>
        <family val="2"/>
      </rPr>
      <t xml:space="preserve">SATIŞ YAPILMAMIŞTIR. 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</si>
  <si>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36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</si>
  <si>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7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</si>
  <si>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30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</si>
  <si>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296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</si>
  <si>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322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</si>
  <si>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177 ADET SATIŞ YAPILMIŞTIR.</t>
  </si>
  <si>
    <r>
      <t xml:space="preserve">OCAK  AYI </t>
    </r>
    <r>
      <rPr>
        <b/>
        <sz val="36"/>
        <color indexed="10"/>
        <rFont val="Arial"/>
        <family val="2"/>
      </rPr>
      <t>(17.01.2011-21.01.2011)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863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</si>
  <si>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(17-21.01.2011)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282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</si>
  <si>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(24.01.2011-28.01.2011)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914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</si>
  <si>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50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</si>
  <si>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57"/>
        <rFont val="Arial"/>
        <family val="2"/>
      </rPr>
      <t xml:space="preserve"> SATIŞ YAPILMAMIŞTIR.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</si>
  <si>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22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</si>
  <si>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312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</si>
  <si>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 xml:space="preserve">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</si>
  <si>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361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</si>
  <si>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168 ADET SATIŞ YAPILMIŞTIR.</t>
  </si>
  <si>
    <r>
      <t>OCAK</t>
    </r>
    <r>
      <rPr>
        <b/>
        <sz val="36"/>
        <color indexed="10"/>
        <rFont val="Arial"/>
        <family val="2"/>
      </rPr>
      <t xml:space="preserve"> (24-28.01.2011)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706 </t>
    </r>
    <r>
      <rPr>
        <b/>
        <sz val="36"/>
        <color indexed="12"/>
        <rFont val="Arial"/>
        <family val="2"/>
      </rPr>
      <t>ADET BAŞVURU ALINMIŞTIR.</t>
    </r>
  </si>
  <si>
    <r>
      <t xml:space="preserve">AÇIK ARTIRMA YÖNTEMİYLE SATIŞA SUNULAN PROJELERDE </t>
    </r>
    <r>
      <rPr>
        <b/>
        <sz val="36"/>
        <color indexed="10"/>
        <rFont val="Arial"/>
        <family val="2"/>
      </rPr>
      <t>55</t>
    </r>
    <r>
      <rPr>
        <b/>
        <sz val="36"/>
        <color indexed="46"/>
        <rFont val="Arial"/>
        <family val="2"/>
      </rPr>
      <t xml:space="preserve"> ADET SATIŞ YAPILMIŞTIR.</t>
    </r>
  </si>
  <si>
    <r>
      <t xml:space="preserve">AÇIK SATIŞ YÖNTEMLİ </t>
    </r>
    <r>
      <rPr>
        <b/>
        <sz val="36"/>
        <color indexed="10"/>
        <rFont val="Arial"/>
        <family val="2"/>
      </rPr>
      <t xml:space="preserve"> 5 </t>
    </r>
    <r>
      <rPr>
        <b/>
        <sz val="36"/>
        <color indexed="18"/>
        <rFont val="Arial"/>
        <family val="2"/>
      </rPr>
      <t>ADET  PROJEDE</t>
    </r>
    <r>
      <rPr>
        <b/>
        <sz val="36"/>
        <color indexed="10"/>
        <rFont val="Arial"/>
        <family val="2"/>
      </rPr>
      <t xml:space="preserve">  17  </t>
    </r>
    <r>
      <rPr>
        <b/>
        <sz val="36"/>
        <color indexed="18"/>
        <rFont val="Arial"/>
        <family val="2"/>
      </rPr>
      <t>ADET SATIŞ YAPILMIŞTIR.</t>
    </r>
  </si>
  <si>
    <r>
      <t>%10 PEŞİNAT 144 AY  VADELİ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19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2 </t>
    </r>
    <r>
      <rPr>
        <b/>
        <sz val="36"/>
        <color indexed="19"/>
        <rFont val="Arial"/>
        <family val="2"/>
      </rPr>
      <t>ADET SATIŞ YAPILMIŞTIR.</t>
    </r>
  </si>
  <si>
    <r>
      <t>%10 PEŞİNAT 180 AY  VADELİ</t>
    </r>
    <r>
      <rPr>
        <b/>
        <sz val="36"/>
        <color indexed="10"/>
        <rFont val="Arial"/>
        <family val="2"/>
      </rPr>
      <t xml:space="preserve"> 15 </t>
    </r>
    <r>
      <rPr>
        <b/>
        <sz val="36"/>
        <color indexed="14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43 </t>
    </r>
    <r>
      <rPr>
        <b/>
        <sz val="36"/>
        <color indexed="14"/>
        <rFont val="Arial"/>
        <family val="2"/>
      </rPr>
      <t>ADET SATIŞ YAPILMIŞTIR.</t>
    </r>
  </si>
  <si>
    <r>
      <t>%15 PEŞİNAT 240 AY  VADELİ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SATIŞ YAPILMAMIŞTIR.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</si>
  <si>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10 </t>
    </r>
    <r>
      <rPr>
        <b/>
        <sz val="36"/>
        <color indexed="12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59 </t>
    </r>
    <r>
      <rPr>
        <b/>
        <sz val="36"/>
        <color indexed="12"/>
        <rFont val="Arial"/>
        <family val="2"/>
      </rPr>
      <t>ADET SATIŞ YAPILMIŞTIR.</t>
    </r>
  </si>
  <si>
    <t>10.000 TL PEŞİNAT 240 AY  VADELİ  7 ADET PROJEDE 38 ADET SATIŞ YAPILMIŞTIR.</t>
  </si>
  <si>
    <r>
      <t xml:space="preserve">OCAK  AYI </t>
    </r>
    <r>
      <rPr>
        <b/>
        <sz val="36"/>
        <color indexed="10"/>
        <rFont val="Arial"/>
        <family val="2"/>
      </rPr>
      <t>(31.01.2011)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159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</si>
  <si>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(31.01.2011)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255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</si>
  <si>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(03.01.2011-07.01.2011)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4 </t>
    </r>
    <r>
      <rPr>
        <b/>
        <sz val="36"/>
        <color indexed="12"/>
        <rFont val="Arial"/>
        <family val="2"/>
      </rPr>
      <t>ADET SATIŞ YAPILMIŞTIR.</t>
    </r>
  </si>
  <si>
    <r>
      <t>OCAK AYI</t>
    </r>
    <r>
      <rPr>
        <b/>
        <sz val="36"/>
        <color indexed="48"/>
        <rFont val="Arial"/>
        <family val="2"/>
      </rPr>
      <t xml:space="preserve">*(03-31.01.2011) AÇIK SATIŞ YÖNTEMİ İLE  TOPLAM </t>
    </r>
    <r>
      <rPr>
        <b/>
        <sz val="36"/>
        <color indexed="10"/>
        <rFont val="Arial"/>
        <family val="2"/>
      </rPr>
      <t xml:space="preserve">3.113 </t>
    </r>
    <r>
      <rPr>
        <b/>
        <sz val="36"/>
        <color indexed="48"/>
        <rFont val="Arial"/>
        <family val="2"/>
      </rPr>
      <t>ADET SATIŞ YAPILMIŞTIR.</t>
    </r>
  </si>
  <si>
    <r>
      <t>OCAK (10-31.01.2011)</t>
    </r>
    <r>
      <rPr>
        <b/>
        <sz val="36"/>
        <color indexed="10"/>
        <rFont val="Arial"/>
        <family val="2"/>
      </rPr>
      <t xml:space="preserve"> KURALI SATIŞLARDA TOPLAM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48"/>
        <rFont val="Arial"/>
        <family val="2"/>
      </rPr>
      <t>1.775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ADET BAŞVURU ALINMIŞTIR.</t>
    </r>
  </si>
  <si>
    <t>TARİH</t>
  </si>
  <si>
    <t>SATIŞLAR</t>
  </si>
  <si>
    <t>BAŞVURULAR</t>
  </si>
  <si>
    <t>GENEL TOPLAM</t>
  </si>
  <si>
    <t>EGM. (50)</t>
  </si>
  <si>
    <t>180
240</t>
  </si>
  <si>
    <t xml:space="preserve">TURUNCU: 4.000 PEŞİNAT 240 AY VADELİ PROJELER </t>
  </si>
  <si>
    <t>KUR. (1315)
YURT. (19)
POLS. (200)
TKİ (238)
TMO (15)</t>
  </si>
  <si>
    <t>mavi</t>
  </si>
  <si>
    <t>Bursa-Hamitler
1. Etap 
516 ADET</t>
  </si>
  <si>
    <t>BLD. (63)</t>
  </si>
  <si>
    <t>Kırşehir-Kaman
Savcılı Tarımköy
116 ADET</t>
  </si>
  <si>
    <t>113,08
178,34</t>
  </si>
  <si>
    <t>Bursa-Osmangazi
2.729 ADET</t>
  </si>
  <si>
    <t>EGM. (40)</t>
  </si>
  <si>
    <t>Ankara -Yapracık  
9.224 ADET</t>
  </si>
  <si>
    <t>Kayseri-Develi
162 ADET</t>
  </si>
  <si>
    <t>Bolu-Mengen
Pazarköy
144 ADET</t>
  </si>
  <si>
    <t>Tokat-Artova
104 ADET</t>
  </si>
  <si>
    <r>
      <t>Ankara-Çubuk
Aşağıçavundur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484 ADET</t>
    </r>
  </si>
  <si>
    <t>MALATYA</t>
  </si>
  <si>
    <t>Aydın-Karacasu
1. Etap
128 ADET</t>
  </si>
  <si>
    <t>Tunceli-Hozat
108 ADET</t>
  </si>
  <si>
    <t>KURUMSAL (6.957)</t>
  </si>
  <si>
    <t>Diyarbakır-Ergani
2. Etap
80 ADET</t>
  </si>
  <si>
    <t>132,17
134,74</t>
  </si>
  <si>
    <t>BTO.(33)</t>
  </si>
  <si>
    <t>Edirne-Keşan
Yukarı Zaferiye
504 ADET</t>
  </si>
  <si>
    <t>94,34
130,82</t>
  </si>
  <si>
    <t>KÜTAHYA</t>
  </si>
  <si>
    <t>ŞAPHANE
3. ETAP</t>
  </si>
  <si>
    <t>Denizli-Merkez
Eskihisar Mahallesi
228 ADET</t>
  </si>
  <si>
    <t>KALE</t>
  </si>
  <si>
    <r>
      <t xml:space="preserve">Denizli-Merkez
Eskihisar Mahallesi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712 ADET</t>
    </r>
  </si>
  <si>
    <t>84,04
94,32</t>
  </si>
  <si>
    <r>
      <t xml:space="preserve">Manisa-Kula
</t>
    </r>
    <r>
      <rPr>
        <b/>
        <sz val="39"/>
        <color indexed="10"/>
        <rFont val="Verdana"/>
        <family val="2"/>
      </rPr>
      <t>Alt Gelir</t>
    </r>
    <r>
      <rPr>
        <b/>
        <sz val="39"/>
        <rFont val="Verdana"/>
        <family val="2"/>
      </rPr>
      <t xml:space="preserve">
182 ADET</t>
    </r>
  </si>
  <si>
    <t>50.071
69.658</t>
  </si>
  <si>
    <t>245
341</t>
  </si>
  <si>
    <t>Kocaeli-Gebze
Şekerpınarı
1.048 ADET</t>
  </si>
  <si>
    <t>Balıkesir-Gönen
1. Etap
176 ADET</t>
  </si>
  <si>
    <t>Yozgat-Merkez
Mutafoğlu
98 ADET</t>
  </si>
  <si>
    <r>
      <t>Tekirdağ-Malkara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240 ADET</t>
    </r>
  </si>
  <si>
    <t>KARAMAN</t>
  </si>
  <si>
    <t>Samsun-Merkez
Ulugazi
1.276 ADET</t>
  </si>
  <si>
    <t>85,19
135,96</t>
  </si>
  <si>
    <t>ADALET               BAK.           (64)</t>
  </si>
  <si>
    <t>Yalova-Kazımiye
128 ADET</t>
  </si>
  <si>
    <t>144
180</t>
  </si>
  <si>
    <t>ADIYAMAN</t>
  </si>
  <si>
    <t>OCAK 2013</t>
  </si>
  <si>
    <t>94,91     192,28</t>
  </si>
  <si>
    <t>172.659
292.997</t>
  </si>
  <si>
    <t>678
1.465</t>
  </si>
  <si>
    <t>102,69
181,64</t>
  </si>
  <si>
    <t>137.908
248.284</t>
  </si>
  <si>
    <t>862
2.328</t>
  </si>
  <si>
    <t>121.629
148.947</t>
  </si>
  <si>
    <t>608
879</t>
  </si>
  <si>
    <t>236
515</t>
  </si>
  <si>
    <t>96.128
169.808</t>
  </si>
  <si>
    <t>401
708</t>
  </si>
  <si>
    <t>84.759
103.737</t>
  </si>
  <si>
    <t>530
973</t>
  </si>
  <si>
    <t>68.966
112.957</t>
  </si>
  <si>
    <t>431
1.059</t>
  </si>
  <si>
    <t>39.066
48.562</t>
  </si>
  <si>
    <t>191
237</t>
  </si>
  <si>
    <t>44.210
53.374</t>
  </si>
  <si>
    <t>223
291</t>
  </si>
  <si>
    <t>86.355
154.589</t>
  </si>
  <si>
    <t>540
1.449</t>
  </si>
  <si>
    <t>72.792
240.526</t>
  </si>
  <si>
    <t>471
1.704</t>
  </si>
  <si>
    <t>83.069
106.920</t>
  </si>
  <si>
    <t>519
1.002</t>
  </si>
  <si>
    <t>Kütahya - Simav
192 ADET</t>
  </si>
  <si>
    <t>627
1.307</t>
  </si>
  <si>
    <t>226.597
257.842</t>
  </si>
  <si>
    <t>803
913</t>
  </si>
  <si>
    <t>895
1.343</t>
  </si>
  <si>
    <t>109.734
142.068</t>
  </si>
  <si>
    <t>575
1.332</t>
  </si>
  <si>
    <t>Aydın-Merkez
120 ADET</t>
  </si>
  <si>
    <t>145.548
163.456</t>
  </si>
  <si>
    <t>728
817</t>
  </si>
  <si>
    <t>KONYA</t>
  </si>
  <si>
    <t>İstanbul-Tuzla
3. Etap
248 ADET</t>
  </si>
  <si>
    <t>160.865
200.496</t>
  </si>
  <si>
    <t>1.005
1.879</t>
  </si>
  <si>
    <t>ANKARA</t>
  </si>
  <si>
    <t>YUNAK</t>
  </si>
  <si>
    <t>ŞUBAT 2013</t>
  </si>
  <si>
    <t>MANİSA</t>
  </si>
  <si>
    <t>SİVAS</t>
  </si>
  <si>
    <t xml:space="preserve"> KANGAL                        2. ETAP                  </t>
  </si>
  <si>
    <t>EDİRNE</t>
  </si>
  <si>
    <t>AFYONKARAHİSAR</t>
  </si>
  <si>
    <t>AYAŞ                           KAYMAKAMLIĞI</t>
  </si>
  <si>
    <t>İPSALA</t>
  </si>
  <si>
    <t>11.02.2013 - 19.04.2013</t>
  </si>
  <si>
    <t>DİYARBAKIR</t>
  </si>
  <si>
    <t>ÇERMİK                         KAYMAKAMLIĞI</t>
  </si>
  <si>
    <t>97%
92%</t>
  </si>
  <si>
    <t>25.02.2013 - 03.05.2013</t>
  </si>
  <si>
    <t>SİNOP</t>
  </si>
  <si>
    <t>BOYABAT</t>
  </si>
  <si>
    <t>11.03.2013 - 13.05.2013</t>
  </si>
  <si>
    <t>MART 2013</t>
  </si>
  <si>
    <t>GÜRÜN                 SUÇATI</t>
  </si>
  <si>
    <t>04.03.2013 - 17.05.2013</t>
  </si>
  <si>
    <t>ÇAMLIDERE</t>
  </si>
  <si>
    <t>25.03.2013 - 24.05.2013</t>
  </si>
  <si>
    <t>LALAPAŞA</t>
  </si>
  <si>
    <t>01.04.2013
28.06.2013</t>
  </si>
  <si>
    <t>Batman Kuyubaşı
2. ve 3. Etap
820 ADET</t>
  </si>
  <si>
    <t>107.899
110.076</t>
  </si>
  <si>
    <t>549
550</t>
  </si>
  <si>
    <t>28.01.2013 - 15.05.2013</t>
  </si>
  <si>
    <t>YOZGAT</t>
  </si>
  <si>
    <t>KADIŞEHRİ</t>
  </si>
  <si>
    <t>18.03.2013 - 31.05.2013</t>
  </si>
  <si>
    <t>01.10.2012 - 30.03.2013</t>
  </si>
  <si>
    <t>YURT-KUR                          (4)</t>
  </si>
  <si>
    <t>08.04.2013
28.06.2013</t>
  </si>
  <si>
    <t>82.838
103.100</t>
  </si>
  <si>
    <t>414
516</t>
  </si>
  <si>
    <t>15.04.2013
28.06.2013</t>
  </si>
  <si>
    <t>120,18
146,42</t>
  </si>
  <si>
    <t>103.020
120.444</t>
  </si>
  <si>
    <t>730
853</t>
  </si>
  <si>
    <t>92.247
108.955</t>
  </si>
  <si>
    <t>ORGANİZE
SANAYİ           BÖLGESİ</t>
  </si>
  <si>
    <t>03.04.2013 - 07.06.2013</t>
  </si>
  <si>
    <t>Konya-İmrenler Tarımköy
212 ADET</t>
  </si>
  <si>
    <t>76.780
108.369</t>
  </si>
  <si>
    <t>288
406</t>
  </si>
  <si>
    <t>12.04.2013
28.06.2013</t>
  </si>
  <si>
    <t>02.05.2013
31.05.2013</t>
  </si>
  <si>
    <t>875
1.454</t>
  </si>
  <si>
    <t>233.465
387.725</t>
  </si>
  <si>
    <t>132,17
192</t>
  </si>
  <si>
    <t>İstanbul-Halkalı              
7714 ADET</t>
  </si>
  <si>
    <t xml:space="preserve">KUR.(1924) KENT.YEN.            (1495)                   </t>
  </si>
  <si>
    <t>NİSAN 2013</t>
  </si>
  <si>
    <t>Ordu-Merkez
Karacaömer
 2. ve 3. Etap
960 ADET</t>
  </si>
  <si>
    <t>84,11     116,05</t>
  </si>
  <si>
    <t>72.021
111.525</t>
  </si>
  <si>
    <t>378
558</t>
  </si>
  <si>
    <t>56.672
73.776</t>
  </si>
  <si>
    <t>277
361</t>
  </si>
  <si>
    <t>81,52     106,63</t>
  </si>
  <si>
    <t>64.953
100.826</t>
  </si>
  <si>
    <t>350
504</t>
  </si>
  <si>
    <t xml:space="preserve">Bolu - Seben                                                                144 ADET               </t>
  </si>
  <si>
    <t xml:space="preserve">Bursa - Kestel                         2. Etap                                                                728 ADET               </t>
  </si>
  <si>
    <t>85,06
120,14</t>
  </si>
  <si>
    <t>55.344
96.636</t>
  </si>
  <si>
    <t>120              180</t>
  </si>
  <si>
    <t>271
685</t>
  </si>
  <si>
    <t>Ankara- Haymana
Belediye Projesi
198 ADET</t>
  </si>
  <si>
    <t>53.006
77.813</t>
  </si>
  <si>
    <t>204
308</t>
  </si>
  <si>
    <t>13.02.2013 - 31.05.2013</t>
  </si>
  <si>
    <t>02.04.2013
28.06.2013</t>
  </si>
  <si>
    <t>71.540
95.380</t>
  </si>
  <si>
    <t>273
372</t>
  </si>
  <si>
    <t>468
619</t>
  </si>
  <si>
    <t>96,01
142,36</t>
  </si>
  <si>
    <t>Samsun-Canik
2.Etap
1.321 ADET</t>
  </si>
  <si>
    <t>KENTSEL             YENİLEME             (645)</t>
  </si>
  <si>
    <t>77.611
142.103</t>
  </si>
  <si>
    <t>485
1.332</t>
  </si>
  <si>
    <t>17.04.2013
28.06.2013</t>
  </si>
  <si>
    <t>Yozgat-Merkez
Eskipazar
492 ADET</t>
  </si>
  <si>
    <t>436
818</t>
  </si>
  <si>
    <t xml:space="preserve">Ordu-Merkez
406 ADET </t>
  </si>
  <si>
    <t>KURUMSAL
(154)</t>
  </si>
  <si>
    <t>152.301
183.626</t>
  </si>
  <si>
    <t>609
918</t>
  </si>
  <si>
    <t>Malatya-Darende
2. Etap
204 ADET</t>
  </si>
  <si>
    <t>59.443
60.620</t>
  </si>
  <si>
    <t>297
303</t>
  </si>
  <si>
    <t>Konya-Halkapınar
 2. Etap
208 ADET</t>
  </si>
  <si>
    <t>61.051
70.449</t>
  </si>
  <si>
    <t>238
277</t>
  </si>
  <si>
    <t>69.122
75.276</t>
  </si>
  <si>
    <t>338
368</t>
  </si>
  <si>
    <t>Mersin-Anamur
Ören 
2.Etap
340 ADET</t>
  </si>
  <si>
    <t>84,63
146,42</t>
  </si>
  <si>
    <t>59.480
127.208</t>
  </si>
  <si>
    <t>223
505</t>
  </si>
  <si>
    <t>SALİHLİ-DURASILLI                   2.ETAP</t>
  </si>
  <si>
    <t>15.04.2013 - 31.05.2013</t>
  </si>
  <si>
    <t>85.284
105.475</t>
  </si>
  <si>
    <t>426
527</t>
  </si>
  <si>
    <t>Kütahya - Simav              1. Etap(Afet Projesi)
384 ADET</t>
  </si>
  <si>
    <t>14.01.2013
28.06.2013</t>
  </si>
  <si>
    <t>YALOVA</t>
  </si>
  <si>
    <t>ARMUTLU</t>
  </si>
  <si>
    <t>22.04.2013 - 28.06.2013</t>
  </si>
  <si>
    <t>Kırşehir-Merkez
3. Etap
768 ADET</t>
  </si>
  <si>
    <t xml:space="preserve">KUR.184) KENT.YEN.            (408)                   </t>
  </si>
  <si>
    <t>72,72
139,81</t>
  </si>
  <si>
    <t>63.500
148.739</t>
  </si>
  <si>
    <t>397
1.394</t>
  </si>
  <si>
    <t>13.05.2013
07.06.2013</t>
  </si>
  <si>
    <t>ESKİŞEHİR</t>
  </si>
  <si>
    <t>MAHMUDİYE</t>
  </si>
  <si>
    <t>ÇİFTELER</t>
  </si>
  <si>
    <t>GERGER                           KAYMAKAMLIĞI</t>
  </si>
  <si>
    <t>ILGIN</t>
  </si>
  <si>
    <t>29.04.2013 - 24.05.2013</t>
  </si>
  <si>
    <t>25.02.2013 - 24.05.2013</t>
  </si>
  <si>
    <t>101.865
131.268</t>
  </si>
  <si>
    <t xml:space="preserve">BEL.(163) KENT.YEN.            (185)                   </t>
  </si>
  <si>
    <t>98,93     124,56</t>
  </si>
  <si>
    <t>98.928
146.362</t>
  </si>
  <si>
    <t>618
1.372</t>
  </si>
  <si>
    <t>13.05.2013
14.06.2013</t>
  </si>
  <si>
    <t>18.02.2013 - 21.06.2013</t>
  </si>
  <si>
    <t>MAYIS 2013</t>
  </si>
  <si>
    <t>MAYIS 1. HAFTA</t>
  </si>
  <si>
    <t>Erzurum Yakutiye
Hasan-ı Basri
168 ADET</t>
  </si>
  <si>
    <t>BLD. (8)</t>
  </si>
  <si>
    <t>95.647
102.989</t>
  </si>
  <si>
    <t>598
966</t>
  </si>
  <si>
    <t>20.05.2013
28.06.2013</t>
  </si>
  <si>
    <t>96.142
141.542</t>
  </si>
  <si>
    <t>592
1.012</t>
  </si>
  <si>
    <t>20.05.2013
30.05.2013</t>
  </si>
  <si>
    <t>Adıyaman-Besni
2. Etap
196 ADET</t>
  </si>
  <si>
    <t>75.000
85.000</t>
  </si>
  <si>
    <t>469
797</t>
  </si>
  <si>
    <t>Kırıkkale-Merkez
Yenimahalle
340 ADET</t>
  </si>
  <si>
    <t>KENTSEL DÖNÜŞÜM (166)</t>
  </si>
  <si>
    <t>75.177
80.515</t>
  </si>
  <si>
    <t>470
755</t>
  </si>
  <si>
    <t>Mersin-Mut
96 ADET</t>
  </si>
  <si>
    <r>
      <t>Ankara-Altındağ
Gültepe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rFont val="Verdana"/>
        <family val="2"/>
      </rPr>
      <t>4. Etap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rFont val="Verdana"/>
        <family val="2"/>
      </rPr>
      <t>894</t>
    </r>
    <r>
      <rPr>
        <b/>
        <sz val="39"/>
        <color indexed="8"/>
        <rFont val="Verdana"/>
        <family val="2"/>
      </rPr>
      <t xml:space="preserve"> ADET</t>
    </r>
  </si>
  <si>
    <t>MAYIS 2. HAFTA</t>
  </si>
  <si>
    <t>Konya-Meram
Yenice 1. Etap
1220 ADET</t>
  </si>
  <si>
    <t xml:space="preserve">BEL.(72) KENT.YEN.            (1056)                   </t>
  </si>
  <si>
    <t>22.08.2012 - 26.07.2013</t>
  </si>
  <si>
    <t>167.215
181.767</t>
  </si>
  <si>
    <t>1.045
1.704</t>
  </si>
  <si>
    <t>29.04.2013 - 21.06.2013</t>
  </si>
  <si>
    <t xml:space="preserve">SALİHLİ-ADALA              </t>
  </si>
  <si>
    <t>29.04.2013 - 05.07.2013</t>
  </si>
  <si>
    <t xml:space="preserve">KENTSEL DÖNÜŞÜM (328)
AFAD (64)
ADALET  (32)
</t>
  </si>
  <si>
    <t>116,2     147,78</t>
  </si>
  <si>
    <t>116.868
172.810</t>
  </si>
  <si>
    <t>108
120
180</t>
  </si>
  <si>
    <t>584
1.360</t>
  </si>
  <si>
    <t>27.05.2013
28.06.2013</t>
  </si>
  <si>
    <t>Ağrı-Merkez
Fırat Mahallesi
1. ve 2. Etap
1.288 ADET</t>
  </si>
  <si>
    <t>96%
31%</t>
  </si>
  <si>
    <t>Osmaniye - Yeşilyurt
311 ADET</t>
  </si>
  <si>
    <t>BLD. (32)</t>
  </si>
  <si>
    <t>65.387
76.111</t>
  </si>
  <si>
    <t>409
714</t>
  </si>
  <si>
    <t>29.05.2013
21.06.2013</t>
  </si>
  <si>
    <t>Bitlis-Beşminare
672 ADET</t>
  </si>
  <si>
    <t>116,20
131,13</t>
  </si>
  <si>
    <t>92.136
121.138</t>
  </si>
  <si>
    <t>461
953</t>
  </si>
  <si>
    <t>Eskişehir-Tepebaşı
Aşağısöğütöünü
749 ADET</t>
  </si>
  <si>
    <t>BLD.(56)</t>
  </si>
  <si>
    <t>15.05.2013
28.06.2013</t>
  </si>
  <si>
    <t>Çorum-Merkez
1.160 ADET</t>
  </si>
  <si>
    <t>EGM.(336)</t>
  </si>
  <si>
    <t>Osmaniye-Merkez
Yaveriye
98 ADET</t>
  </si>
  <si>
    <t>127.850
151.448</t>
  </si>
  <si>
    <t>603
808</t>
  </si>
  <si>
    <t>22.05.2013
28.06.2013</t>
  </si>
  <si>
    <t>BAŞVURU SAYISI
13.05.2013</t>
  </si>
  <si>
    <t>MAYIS 3. HAFTA</t>
  </si>
  <si>
    <t>13.05.2013</t>
  </si>
  <si>
    <t>BAŞVURU SAYISI
14.05.2013</t>
  </si>
  <si>
    <r>
      <t xml:space="preserve">Yozgat -Merkez
Eskipazar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174 ADET</t>
    </r>
  </si>
  <si>
    <t>74.673
85.294</t>
  </si>
  <si>
    <t>365
417</t>
  </si>
  <si>
    <t>20.05.2013
31.05.2013</t>
  </si>
  <si>
    <t>14.05.2013</t>
  </si>
  <si>
    <t>ELAZIĞ</t>
  </si>
  <si>
    <t>BASKİL</t>
  </si>
  <si>
    <t>20.05.2013 - 26.07.2013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</si>
</sst>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"/>
    <numFmt numFmtId="185" formatCode="#,##0.00\ _T_L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&quot;TOPLAM &quot;#,##0\ &quot; ADET&quot;"/>
    <numFmt numFmtId="190" formatCode="&quot;TOPLAM &quot;\ #,##0"/>
    <numFmt numFmtId="191" formatCode="mmm/yyyy"/>
    <numFmt numFmtId="192" formatCode="#,##0.00;[Red]#,##0.00"/>
    <numFmt numFmtId="193" formatCode="[$-41F]dd\ mmmm\ yyyy\ dddd"/>
    <numFmt numFmtId="194" formatCode="[$-41F]mmmm\ yyyy;@"/>
    <numFmt numFmtId="195" formatCode="mmmm\ yyyy;@"/>
  </numFmts>
  <fonts count="111">
    <font>
      <sz val="10"/>
      <name val="Arial"/>
      <family val="0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5"/>
      <color indexed="8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6"/>
      <color indexed="8"/>
      <name val="Verdana"/>
      <family val="2"/>
    </font>
    <font>
      <b/>
      <sz val="34"/>
      <name val="Verdana"/>
      <family val="2"/>
    </font>
    <font>
      <sz val="27"/>
      <name val="Arial"/>
      <family val="2"/>
    </font>
    <font>
      <sz val="27"/>
      <color indexed="8"/>
      <name val="Arial"/>
      <family val="2"/>
    </font>
    <font>
      <sz val="27"/>
      <color indexed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36"/>
      <color indexed="10"/>
      <name val="Arial"/>
      <family val="2"/>
    </font>
    <font>
      <b/>
      <sz val="36"/>
      <color indexed="48"/>
      <name val="Arial"/>
      <family val="2"/>
    </font>
    <font>
      <b/>
      <sz val="24"/>
      <name val="Verdana"/>
      <family val="2"/>
    </font>
    <font>
      <b/>
      <sz val="36"/>
      <color indexed="8"/>
      <name val="Arial"/>
      <family val="2"/>
    </font>
    <font>
      <b/>
      <sz val="36"/>
      <name val="Times New Roman TUR"/>
      <family val="1"/>
    </font>
    <font>
      <b/>
      <sz val="36"/>
      <color indexed="57"/>
      <name val="Arial"/>
      <family val="2"/>
    </font>
    <font>
      <b/>
      <sz val="36"/>
      <color indexed="14"/>
      <name val="Arial"/>
      <family val="2"/>
    </font>
    <font>
      <sz val="36"/>
      <color indexed="10"/>
      <name val="Arial"/>
      <family val="2"/>
    </font>
    <font>
      <b/>
      <sz val="39"/>
      <name val="Verdana"/>
      <family val="2"/>
    </font>
    <font>
      <b/>
      <sz val="39"/>
      <color indexed="8"/>
      <name val="Verdana"/>
      <family val="2"/>
    </font>
    <font>
      <b/>
      <sz val="39"/>
      <color indexed="14"/>
      <name val="Verdana"/>
      <family val="2"/>
    </font>
    <font>
      <b/>
      <sz val="39"/>
      <color indexed="10"/>
      <name val="Verdana"/>
      <family val="2"/>
    </font>
    <font>
      <sz val="39"/>
      <name val="Arial"/>
      <family val="2"/>
    </font>
    <font>
      <sz val="36"/>
      <color indexed="53"/>
      <name val="Arial"/>
      <family val="2"/>
    </font>
    <font>
      <sz val="40"/>
      <name val="Arial"/>
      <family val="2"/>
    </font>
    <font>
      <b/>
      <sz val="40"/>
      <color indexed="19"/>
      <name val="Arial"/>
      <family val="2"/>
    </font>
    <font>
      <b/>
      <sz val="40"/>
      <name val="Arial"/>
      <family val="2"/>
    </font>
    <font>
      <b/>
      <sz val="40"/>
      <color indexed="14"/>
      <name val="Arial"/>
      <family val="2"/>
    </font>
    <font>
      <b/>
      <sz val="40"/>
      <color indexed="10"/>
      <name val="Arial"/>
      <family val="2"/>
    </font>
    <font>
      <b/>
      <sz val="38"/>
      <color indexed="8"/>
      <name val="Verdana"/>
      <family val="2"/>
    </font>
    <font>
      <sz val="48"/>
      <name val="Arial"/>
      <family val="2"/>
    </font>
    <font>
      <b/>
      <sz val="36"/>
      <color indexed="19"/>
      <name val="Arial"/>
      <family val="2"/>
    </font>
    <font>
      <sz val="36"/>
      <color indexed="19"/>
      <name val="Arial"/>
      <family val="2"/>
    </font>
    <font>
      <b/>
      <sz val="36"/>
      <color indexed="53"/>
      <name val="Arial"/>
      <family val="2"/>
    </font>
    <font>
      <b/>
      <sz val="36"/>
      <color indexed="17"/>
      <name val="Arial"/>
      <family val="2"/>
    </font>
    <font>
      <b/>
      <sz val="36"/>
      <color indexed="18"/>
      <name val="Arial"/>
      <family val="2"/>
    </font>
    <font>
      <b/>
      <sz val="36"/>
      <color indexed="12"/>
      <name val="Arial"/>
      <family val="2"/>
    </font>
    <font>
      <sz val="36"/>
      <color indexed="12"/>
      <name val="Arial"/>
      <family val="2"/>
    </font>
    <font>
      <sz val="36"/>
      <color indexed="8"/>
      <name val="Arial"/>
      <family val="2"/>
    </font>
    <font>
      <b/>
      <sz val="39"/>
      <color indexed="12"/>
      <name val="Verdana"/>
      <family val="2"/>
    </font>
    <font>
      <b/>
      <sz val="80"/>
      <color indexed="10"/>
      <name val="Arial"/>
      <family val="2"/>
    </font>
    <font>
      <b/>
      <sz val="40"/>
      <color indexed="12"/>
      <name val="Arial"/>
      <family val="2"/>
    </font>
    <font>
      <b/>
      <sz val="36"/>
      <color indexed="46"/>
      <name val="Arial"/>
      <family val="2"/>
    </font>
    <font>
      <b/>
      <sz val="36"/>
      <color indexed="40"/>
      <name val="Arial"/>
      <family val="2"/>
    </font>
    <font>
      <b/>
      <sz val="48"/>
      <name val="Arial"/>
      <family val="2"/>
    </font>
    <font>
      <b/>
      <sz val="42"/>
      <name val="Arial"/>
      <family val="2"/>
    </font>
    <font>
      <b/>
      <sz val="42"/>
      <color indexed="48"/>
      <name val="Arial"/>
      <family val="2"/>
    </font>
    <font>
      <sz val="42"/>
      <name val="Arial"/>
      <family val="2"/>
    </font>
    <font>
      <b/>
      <sz val="56"/>
      <name val="Arial"/>
      <family val="2"/>
    </font>
    <font>
      <b/>
      <sz val="62"/>
      <name val="Arial"/>
      <family val="2"/>
    </font>
    <font>
      <b/>
      <sz val="54"/>
      <name val="Arial"/>
      <family val="2"/>
    </font>
    <font>
      <b/>
      <sz val="36"/>
      <color indexed="8"/>
      <name val="Verdana"/>
      <family val="2"/>
    </font>
    <font>
      <b/>
      <sz val="40"/>
      <color indexed="52"/>
      <name val="Arial"/>
      <family val="2"/>
    </font>
    <font>
      <b/>
      <sz val="80"/>
      <name val="Arial"/>
      <family val="2"/>
    </font>
    <font>
      <b/>
      <sz val="80"/>
      <color indexed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48"/>
      <color indexed="8"/>
      <name val="Arial"/>
      <family val="2"/>
    </font>
    <font>
      <b/>
      <sz val="80"/>
      <color indexed="12"/>
      <name val="Arial"/>
      <family val="2"/>
    </font>
    <font>
      <b/>
      <sz val="36"/>
      <name val="Verdana"/>
      <family val="2"/>
    </font>
    <font>
      <b/>
      <sz val="39"/>
      <color indexed="5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0"/>
      <color indexed="1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9"/>
      <color theme="1"/>
      <name val="Verdana"/>
      <family val="2"/>
    </font>
    <font>
      <b/>
      <sz val="80"/>
      <color rgb="FF0000FF"/>
      <name val="Arial"/>
      <family val="2"/>
    </font>
    <font>
      <b/>
      <sz val="39"/>
      <color rgb="FFFF0000"/>
      <name val="Verdana"/>
      <family val="2"/>
    </font>
    <font>
      <b/>
      <sz val="39"/>
      <color rgb="FFFF00FF"/>
      <name val="Verdana"/>
      <family val="2"/>
    </font>
    <font>
      <b/>
      <sz val="39"/>
      <color rgb="FF0000FF"/>
      <name val="Verdana"/>
      <family val="2"/>
    </font>
    <font>
      <b/>
      <sz val="80"/>
      <color rgb="FFFF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" applyNumberFormat="0" applyFill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19" borderId="5" applyNumberFormat="0" applyAlignment="0" applyProtection="0"/>
    <xf numFmtId="0" fontId="97" fillId="20" borderId="6" applyNumberFormat="0" applyAlignment="0" applyProtection="0"/>
    <xf numFmtId="0" fontId="98" fillId="19" borderId="6" applyNumberFormat="0" applyAlignment="0" applyProtection="0"/>
    <xf numFmtId="0" fontId="99" fillId="21" borderId="7" applyNumberFormat="0" applyAlignment="0" applyProtection="0"/>
    <xf numFmtId="0" fontId="10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23" borderId="0" applyNumberFormat="0" applyBorder="0" applyAlignment="0" applyProtection="0"/>
    <xf numFmtId="0" fontId="0" fillId="24" borderId="8" applyNumberFormat="0" applyFont="0" applyAlignment="0" applyProtection="0"/>
    <xf numFmtId="0" fontId="10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0" fillId="0" borderId="0" xfId="0" applyNumberFormat="1" applyAlignment="1">
      <alignment/>
    </xf>
    <xf numFmtId="0" fontId="1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35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2" fillId="37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3" fillId="32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32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/>
    </xf>
    <xf numFmtId="0" fontId="29" fillId="4" borderId="13" xfId="0" applyFont="1" applyFill="1" applyBorder="1" applyAlignment="1">
      <alignment horizontal="center" vertical="center"/>
    </xf>
    <xf numFmtId="3" fontId="29" fillId="4" borderId="13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8" fillId="32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25" fillId="32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1" fillId="0" borderId="0" xfId="0" applyFont="1" applyAlignment="1">
      <alignment/>
    </xf>
    <xf numFmtId="3" fontId="17" fillId="0" borderId="0" xfId="0" applyNumberFormat="1" applyFont="1" applyAlignment="1">
      <alignment/>
    </xf>
    <xf numFmtId="0" fontId="44" fillId="32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32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2" fillId="32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5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14" fontId="55" fillId="32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4" fontId="53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8" fillId="32" borderId="11" xfId="0" applyFont="1" applyFill="1" applyBorder="1" applyAlignment="1">
      <alignment horizontal="left" vertical="center"/>
    </xf>
    <xf numFmtId="0" fontId="21" fillId="32" borderId="11" xfId="0" applyFont="1" applyFill="1" applyBorder="1" applyAlignment="1">
      <alignment horizontal="left" vertical="center"/>
    </xf>
    <xf numFmtId="0" fontId="16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horizontal="center" vertical="center"/>
    </xf>
    <xf numFmtId="9" fontId="53" fillId="0" borderId="0" xfId="0" applyNumberFormat="1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/>
    </xf>
    <xf numFmtId="3" fontId="14" fillId="36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3" fontId="14" fillId="36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3" fontId="14" fillId="35" borderId="0" xfId="0" applyNumberFormat="1" applyFont="1" applyFill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10" fillId="4" borderId="13" xfId="0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/>
    </xf>
    <xf numFmtId="0" fontId="26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/>
    </xf>
    <xf numFmtId="3" fontId="14" fillId="38" borderId="0" xfId="0" applyNumberFormat="1" applyFont="1" applyFill="1" applyAlignment="1">
      <alignment horizontal="center" vertical="center"/>
    </xf>
    <xf numFmtId="0" fontId="14" fillId="38" borderId="0" xfId="0" applyFont="1" applyFill="1" applyAlignment="1">
      <alignment horizontal="center"/>
    </xf>
    <xf numFmtId="0" fontId="13" fillId="38" borderId="0" xfId="0" applyFont="1" applyFill="1" applyAlignment="1">
      <alignment/>
    </xf>
    <xf numFmtId="3" fontId="14" fillId="38" borderId="0" xfId="0" applyNumberFormat="1" applyFont="1" applyFill="1" applyAlignment="1">
      <alignment horizontal="center" vertical="center"/>
    </xf>
    <xf numFmtId="0" fontId="14" fillId="38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61" fillId="32" borderId="11" xfId="0" applyFont="1" applyFill="1" applyBorder="1" applyAlignment="1">
      <alignment horizontal="left" vertical="center"/>
    </xf>
    <xf numFmtId="0" fontId="62" fillId="32" borderId="11" xfId="0" applyFont="1" applyFill="1" applyBorder="1" applyAlignment="1">
      <alignment horizontal="left" vertical="center"/>
    </xf>
    <xf numFmtId="0" fontId="63" fillId="33" borderId="13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13" xfId="0" applyFont="1" applyBorder="1" applyAlignment="1">
      <alignment/>
    </xf>
    <xf numFmtId="0" fontId="63" fillId="4" borderId="14" xfId="0" applyFont="1" applyFill="1" applyBorder="1" applyAlignment="1">
      <alignment horizontal="center" vertical="center" wrapText="1"/>
    </xf>
    <xf numFmtId="0" fontId="63" fillId="4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3" fontId="63" fillId="33" borderId="14" xfId="0" applyNumberFormat="1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wrapText="1"/>
    </xf>
    <xf numFmtId="3" fontId="63" fillId="39" borderId="14" xfId="0" applyNumberFormat="1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3" fontId="63" fillId="34" borderId="13" xfId="0" applyNumberFormat="1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 wrapText="1"/>
    </xf>
    <xf numFmtId="3" fontId="27" fillId="39" borderId="13" xfId="0" applyNumberFormat="1" applyFont="1" applyFill="1" applyBorder="1" applyAlignment="1">
      <alignment horizontal="center" vertical="center" wrapText="1"/>
    </xf>
    <xf numFmtId="0" fontId="27" fillId="39" borderId="13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 horizontal="center" vertical="center" wrapText="1"/>
    </xf>
    <xf numFmtId="14" fontId="27" fillId="39" borderId="13" xfId="0" applyNumberFormat="1" applyFont="1" applyFill="1" applyBorder="1" applyAlignment="1">
      <alignment horizontal="center" vertical="center" wrapText="1"/>
    </xf>
    <xf numFmtId="3" fontId="26" fillId="39" borderId="13" xfId="0" applyNumberFormat="1" applyFont="1" applyFill="1" applyBorder="1" applyAlignment="1">
      <alignment horizontal="center" vertical="center" wrapText="1"/>
    </xf>
    <xf numFmtId="3" fontId="27" fillId="39" borderId="13" xfId="0" applyNumberFormat="1" applyFont="1" applyFill="1" applyBorder="1" applyAlignment="1">
      <alignment horizontal="center" vertical="center"/>
    </xf>
    <xf numFmtId="9" fontId="27" fillId="39" borderId="13" xfId="0" applyNumberFormat="1" applyFont="1" applyFill="1" applyBorder="1" applyAlignment="1">
      <alignment horizontal="center" vertical="center"/>
    </xf>
    <xf numFmtId="0" fontId="27" fillId="39" borderId="16" xfId="0" applyFont="1" applyFill="1" applyBorder="1" applyAlignment="1">
      <alignment horizontal="center" vertical="center"/>
    </xf>
    <xf numFmtId="0" fontId="27" fillId="39" borderId="13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105" fillId="39" borderId="13" xfId="0" applyFont="1" applyFill="1" applyBorder="1" applyAlignment="1">
      <alignment horizontal="center" vertical="center" wrapText="1"/>
    </xf>
    <xf numFmtId="14" fontId="37" fillId="39" borderId="13" xfId="0" applyNumberFormat="1" applyFont="1" applyFill="1" applyBorder="1" applyAlignment="1">
      <alignment horizontal="center" vertical="center" wrapText="1"/>
    </xf>
    <xf numFmtId="0" fontId="37" fillId="39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38" fillId="38" borderId="0" xfId="0" applyFont="1" applyFill="1" applyAlignment="1">
      <alignment/>
    </xf>
    <xf numFmtId="0" fontId="38" fillId="35" borderId="0" xfId="0" applyFont="1" applyFill="1" applyAlignment="1">
      <alignment/>
    </xf>
    <xf numFmtId="0" fontId="38" fillId="36" borderId="0" xfId="0" applyFont="1" applyFill="1" applyAlignment="1">
      <alignment/>
    </xf>
    <xf numFmtId="3" fontId="65" fillId="0" borderId="0" xfId="0" applyNumberFormat="1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63" fillId="39" borderId="15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3" fontId="27" fillId="40" borderId="13" xfId="0" applyNumberFormat="1" applyFont="1" applyFill="1" applyBorder="1" applyAlignment="1">
      <alignment horizontal="center" vertical="center" wrapText="1"/>
    </xf>
    <xf numFmtId="0" fontId="26" fillId="40" borderId="13" xfId="0" applyFont="1" applyFill="1" applyBorder="1" applyAlignment="1">
      <alignment horizontal="center" vertical="center" wrapText="1"/>
    </xf>
    <xf numFmtId="14" fontId="27" fillId="40" borderId="13" xfId="0" applyNumberFormat="1" applyFont="1" applyFill="1" applyBorder="1" applyAlignment="1">
      <alignment horizontal="center" vertical="center" wrapText="1"/>
    </xf>
    <xf numFmtId="3" fontId="27" fillId="40" borderId="13" xfId="0" applyNumberFormat="1" applyFont="1" applyFill="1" applyBorder="1" applyAlignment="1">
      <alignment horizontal="center" vertical="center"/>
    </xf>
    <xf numFmtId="9" fontId="27" fillId="40" borderId="13" xfId="0" applyNumberFormat="1" applyFont="1" applyFill="1" applyBorder="1" applyAlignment="1">
      <alignment horizontal="center" vertical="center"/>
    </xf>
    <xf numFmtId="0" fontId="27" fillId="40" borderId="13" xfId="0" applyFont="1" applyFill="1" applyBorder="1" applyAlignment="1">
      <alignment horizontal="center" vertical="center"/>
    </xf>
    <xf numFmtId="3" fontId="26" fillId="4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66" fillId="32" borderId="11" xfId="0" applyFont="1" applyFill="1" applyBorder="1" applyAlignment="1">
      <alignment horizontal="left" vertical="center"/>
    </xf>
    <xf numFmtId="0" fontId="106" fillId="32" borderId="11" xfId="0" applyFont="1" applyFill="1" applyBorder="1" applyAlignment="1">
      <alignment horizontal="left" vertical="center"/>
    </xf>
    <xf numFmtId="3" fontId="65" fillId="0" borderId="13" xfId="0" applyNumberFormat="1" applyFont="1" applyFill="1" applyBorder="1" applyAlignment="1">
      <alignment horizontal="center" vertical="center"/>
    </xf>
    <xf numFmtId="0" fontId="107" fillId="39" borderId="13" xfId="0" applyFont="1" applyFill="1" applyBorder="1" applyAlignment="1">
      <alignment horizontal="center" vertical="center" wrapText="1"/>
    </xf>
    <xf numFmtId="0" fontId="108" fillId="39" borderId="13" xfId="0" applyFont="1" applyFill="1" applyBorder="1" applyAlignment="1">
      <alignment horizontal="center" vertical="center" wrapText="1"/>
    </xf>
    <xf numFmtId="0" fontId="108" fillId="39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3" fontId="27" fillId="24" borderId="13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14" fontId="27" fillId="24" borderId="13" xfId="0" applyNumberFormat="1" applyFont="1" applyFill="1" applyBorder="1" applyAlignment="1">
      <alignment horizontal="center" vertical="center" wrapText="1"/>
    </xf>
    <xf numFmtId="3" fontId="26" fillId="24" borderId="13" xfId="0" applyNumberFormat="1" applyFont="1" applyFill="1" applyBorder="1" applyAlignment="1">
      <alignment horizontal="center" vertical="center" wrapText="1"/>
    </xf>
    <xf numFmtId="3" fontId="27" fillId="24" borderId="13" xfId="0" applyNumberFormat="1" applyFont="1" applyFill="1" applyBorder="1" applyAlignment="1">
      <alignment horizontal="center" vertical="center"/>
    </xf>
    <xf numFmtId="9" fontId="27" fillId="24" borderId="13" xfId="0" applyNumberFormat="1" applyFont="1" applyFill="1" applyBorder="1" applyAlignment="1">
      <alignment horizontal="center" vertical="center"/>
    </xf>
    <xf numFmtId="0" fontId="68" fillId="39" borderId="13" xfId="0" applyFont="1" applyFill="1" applyBorder="1" applyAlignment="1">
      <alignment horizontal="center" vertical="center" wrapText="1"/>
    </xf>
    <xf numFmtId="2" fontId="27" fillId="39" borderId="13" xfId="0" applyNumberFormat="1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3" fontId="26" fillId="39" borderId="13" xfId="0" applyNumberFormat="1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 wrapText="1"/>
    </xf>
    <xf numFmtId="14" fontId="26" fillId="39" borderId="13" xfId="0" applyNumberFormat="1" applyFont="1" applyFill="1" applyBorder="1" applyAlignment="1">
      <alignment horizontal="center" vertical="center" wrapText="1"/>
    </xf>
    <xf numFmtId="9" fontId="26" fillId="39" borderId="13" xfId="0" applyNumberFormat="1" applyFont="1" applyFill="1" applyBorder="1" applyAlignment="1">
      <alignment horizontal="center" vertical="center"/>
    </xf>
    <xf numFmtId="0" fontId="109" fillId="39" borderId="13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0" fontId="47" fillId="39" borderId="13" xfId="0" applyFont="1" applyFill="1" applyBorder="1" applyAlignment="1">
      <alignment horizontal="center" vertical="center" wrapText="1"/>
    </xf>
    <xf numFmtId="9" fontId="37" fillId="39" borderId="13" xfId="0" applyNumberFormat="1" applyFont="1" applyFill="1" applyBorder="1" applyAlignment="1">
      <alignment horizontal="center" vertical="center"/>
    </xf>
    <xf numFmtId="0" fontId="26" fillId="40" borderId="13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16" xfId="0" applyFont="1" applyFill="1" applyBorder="1" applyAlignment="1">
      <alignment horizontal="center" vertical="center"/>
    </xf>
    <xf numFmtId="0" fontId="110" fillId="32" borderId="11" xfId="0" applyFont="1" applyFill="1" applyBorder="1" applyAlignment="1">
      <alignment horizontal="left" vertical="center"/>
    </xf>
    <xf numFmtId="0" fontId="107" fillId="24" borderId="13" xfId="0" applyFont="1" applyFill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 wrapText="1"/>
    </xf>
    <xf numFmtId="3" fontId="14" fillId="38" borderId="13" xfId="0" applyNumberFormat="1" applyFont="1" applyFill="1" applyBorder="1" applyAlignment="1">
      <alignment horizontal="center" vertical="center"/>
    </xf>
    <xf numFmtId="0" fontId="17" fillId="38" borderId="0" xfId="0" applyFont="1" applyFill="1" applyAlignment="1">
      <alignment/>
    </xf>
    <xf numFmtId="0" fontId="59" fillId="40" borderId="13" xfId="0" applyFont="1" applyFill="1" applyBorder="1" applyAlignment="1">
      <alignment horizontal="center" vertical="center" wrapText="1"/>
    </xf>
    <xf numFmtId="3" fontId="46" fillId="40" borderId="13" xfId="0" applyNumberFormat="1" applyFont="1" applyFill="1" applyBorder="1" applyAlignment="1">
      <alignment horizontal="center" vertical="center"/>
    </xf>
    <xf numFmtId="0" fontId="38" fillId="40" borderId="0" xfId="0" applyFont="1" applyFill="1" applyAlignment="1">
      <alignment/>
    </xf>
    <xf numFmtId="0" fontId="61" fillId="41" borderId="11" xfId="0" applyFont="1" applyFill="1" applyBorder="1" applyAlignment="1">
      <alignment horizontal="left" vertical="center"/>
    </xf>
    <xf numFmtId="0" fontId="108" fillId="40" borderId="13" xfId="0" applyFont="1" applyFill="1" applyBorder="1" applyAlignment="1">
      <alignment horizontal="center" vertical="center" wrapText="1"/>
    </xf>
    <xf numFmtId="0" fontId="105" fillId="40" borderId="13" xfId="0" applyFont="1" applyFill="1" applyBorder="1" applyAlignment="1">
      <alignment horizontal="center" vertical="center" wrapText="1"/>
    </xf>
    <xf numFmtId="9" fontId="37" fillId="40" borderId="13" xfId="0" applyNumberFormat="1" applyFont="1" applyFill="1" applyBorder="1" applyAlignment="1">
      <alignment horizontal="center" vertical="center"/>
    </xf>
    <xf numFmtId="0" fontId="107" fillId="40" borderId="13" xfId="0" applyFont="1" applyFill="1" applyBorder="1" applyAlignment="1">
      <alignment horizontal="center" vertical="center" wrapText="1"/>
    </xf>
    <xf numFmtId="0" fontId="47" fillId="40" borderId="13" xfId="0" applyFont="1" applyFill="1" applyBorder="1" applyAlignment="1">
      <alignment horizontal="center" vertical="center" wrapText="1"/>
    </xf>
    <xf numFmtId="0" fontId="47" fillId="40" borderId="1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37" fillId="40" borderId="13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3" fillId="40" borderId="14" xfId="0" applyFont="1" applyFill="1" applyBorder="1" applyAlignment="1">
      <alignment horizontal="center" vertical="center" wrapText="1"/>
    </xf>
    <xf numFmtId="3" fontId="63" fillId="40" borderId="14" xfId="0" applyNumberFormat="1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9" fontId="53" fillId="0" borderId="0" xfId="0" applyNumberFormat="1" applyFont="1" applyBorder="1" applyAlignment="1">
      <alignment horizontal="center" vertical="center"/>
    </xf>
    <xf numFmtId="6" fontId="55" fillId="0" borderId="0" xfId="0" applyNumberFormat="1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6" fontId="53" fillId="0" borderId="0" xfId="0" applyNumberFormat="1" applyFont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49" fontId="58" fillId="5" borderId="19" xfId="0" applyNumberFormat="1" applyFont="1" applyFill="1" applyBorder="1" applyAlignment="1">
      <alignment horizontal="center" vertical="center"/>
    </xf>
    <xf numFmtId="49" fontId="58" fillId="5" borderId="10" xfId="0" applyNumberFormat="1" applyFont="1" applyFill="1" applyBorder="1" applyAlignment="1">
      <alignment horizontal="center" vertical="center"/>
    </xf>
    <xf numFmtId="189" fontId="29" fillId="4" borderId="19" xfId="0" applyNumberFormat="1" applyFont="1" applyFill="1" applyBorder="1" applyAlignment="1">
      <alignment horizontal="center" vertical="center"/>
    </xf>
    <xf numFmtId="189" fontId="29" fillId="4" borderId="10" xfId="0" applyNumberFormat="1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14" fontId="58" fillId="36" borderId="19" xfId="0" applyNumberFormat="1" applyFont="1" applyFill="1" applyBorder="1" applyAlignment="1">
      <alignment horizontal="center" vertical="center"/>
    </xf>
    <xf numFmtId="14" fontId="58" fillId="36" borderId="10" xfId="0" applyNumberFormat="1" applyFont="1" applyFill="1" applyBorder="1" applyAlignment="1">
      <alignment horizontal="center" vertical="center"/>
    </xf>
    <xf numFmtId="49" fontId="58" fillId="24" borderId="19" xfId="0" applyNumberFormat="1" applyFon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3" fontId="57" fillId="5" borderId="19" xfId="0" applyNumberFormat="1" applyFont="1" applyFill="1" applyBorder="1" applyAlignment="1">
      <alignment horizontal="center" vertical="center"/>
    </xf>
    <xf numFmtId="3" fontId="57" fillId="5" borderId="20" xfId="0" applyNumberFormat="1" applyFont="1" applyFill="1" applyBorder="1" applyAlignment="1">
      <alignment horizontal="center" vertical="center"/>
    </xf>
    <xf numFmtId="3" fontId="57" fillId="5" borderId="10" xfId="0" applyNumberFormat="1" applyFont="1" applyFill="1" applyBorder="1" applyAlignment="1">
      <alignment horizontal="center" vertical="center"/>
    </xf>
    <xf numFmtId="49" fontId="58" fillId="39" borderId="19" xfId="0" applyNumberFormat="1" applyFont="1" applyFill="1" applyBorder="1" applyAlignment="1">
      <alignment horizontal="center" vertical="center"/>
    </xf>
    <xf numFmtId="49" fontId="58" fillId="39" borderId="10" xfId="0" applyNumberFormat="1" applyFont="1" applyFill="1" applyBorder="1" applyAlignment="1">
      <alignment horizontal="center" vertical="center"/>
    </xf>
    <xf numFmtId="3" fontId="57" fillId="24" borderId="19" xfId="0" applyNumberFormat="1" applyFont="1" applyFill="1" applyBorder="1" applyAlignment="1">
      <alignment horizontal="center" vertical="center"/>
    </xf>
    <xf numFmtId="3" fontId="57" fillId="24" borderId="20" xfId="0" applyNumberFormat="1" applyFont="1" applyFill="1" applyBorder="1" applyAlignment="1">
      <alignment horizontal="center" vertical="center"/>
    </xf>
    <xf numFmtId="3" fontId="57" fillId="24" borderId="10" xfId="0" applyNumberFormat="1" applyFont="1" applyFill="1" applyBorder="1" applyAlignment="1">
      <alignment horizontal="center" vertical="center"/>
    </xf>
    <xf numFmtId="3" fontId="57" fillId="36" borderId="19" xfId="0" applyNumberFormat="1" applyFont="1" applyFill="1" applyBorder="1" applyAlignment="1">
      <alignment horizontal="center" vertical="center"/>
    </xf>
    <xf numFmtId="3" fontId="57" fillId="36" borderId="20" xfId="0" applyNumberFormat="1" applyFont="1" applyFill="1" applyBorder="1" applyAlignment="1">
      <alignment horizontal="center" vertical="center"/>
    </xf>
    <xf numFmtId="3" fontId="57" fillId="36" borderId="10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10" xfId="0" applyNumberFormat="1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 wrapText="1"/>
    </xf>
    <xf numFmtId="0" fontId="63" fillId="37" borderId="18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0"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  <dxf>
      <font>
        <color indexed="19"/>
      </font>
    </dxf>
    <dxf>
      <font>
        <color indexed="14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60</xdr:row>
      <xdr:rowOff>190500</xdr:rowOff>
    </xdr:from>
    <xdr:to>
      <xdr:col>0</xdr:col>
      <xdr:colOff>952500</xdr:colOff>
      <xdr:row>60</xdr:row>
      <xdr:rowOff>533400</xdr:rowOff>
    </xdr:to>
    <xdr:sp>
      <xdr:nvSpPr>
        <xdr:cNvPr id="1" name="Rectangle 257"/>
        <xdr:cNvSpPr>
          <a:spLocks/>
        </xdr:cNvSpPr>
      </xdr:nvSpPr>
      <xdr:spPr>
        <a:xfrm>
          <a:off x="457200" y="177841275"/>
          <a:ext cx="495300" cy="342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61</xdr:row>
      <xdr:rowOff>228600</xdr:rowOff>
    </xdr:from>
    <xdr:to>
      <xdr:col>0</xdr:col>
      <xdr:colOff>952500</xdr:colOff>
      <xdr:row>61</xdr:row>
      <xdr:rowOff>495300</xdr:rowOff>
    </xdr:to>
    <xdr:sp>
      <xdr:nvSpPr>
        <xdr:cNvPr id="2" name="Rectangle 268"/>
        <xdr:cNvSpPr>
          <a:spLocks/>
        </xdr:cNvSpPr>
      </xdr:nvSpPr>
      <xdr:spPr>
        <a:xfrm>
          <a:off x="457200" y="178631850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278</xdr:row>
      <xdr:rowOff>152400</xdr:rowOff>
    </xdr:from>
    <xdr:to>
      <xdr:col>11</xdr:col>
      <xdr:colOff>647700</xdr:colOff>
      <xdr:row>278</xdr:row>
      <xdr:rowOff>190500</xdr:rowOff>
    </xdr:to>
    <xdr:pic>
      <xdr:nvPicPr>
        <xdr:cNvPr id="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94550" y="263156700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397</xdr:row>
      <xdr:rowOff>266700</xdr:rowOff>
    </xdr:from>
    <xdr:to>
      <xdr:col>5</xdr:col>
      <xdr:colOff>952500</xdr:colOff>
      <xdr:row>398</xdr:row>
      <xdr:rowOff>133350</xdr:rowOff>
    </xdr:to>
    <xdr:sp>
      <xdr:nvSpPr>
        <xdr:cNvPr id="4" name="Rectangle 279"/>
        <xdr:cNvSpPr>
          <a:spLocks/>
        </xdr:cNvSpPr>
      </xdr:nvSpPr>
      <xdr:spPr>
        <a:xfrm>
          <a:off x="13973175" y="370979700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402</xdr:row>
      <xdr:rowOff>38100</xdr:rowOff>
    </xdr:from>
    <xdr:to>
      <xdr:col>5</xdr:col>
      <xdr:colOff>952500</xdr:colOff>
      <xdr:row>402</xdr:row>
      <xdr:rowOff>304800</xdr:rowOff>
    </xdr:to>
    <xdr:sp>
      <xdr:nvSpPr>
        <xdr:cNvPr id="5" name="Rectangle 280"/>
        <xdr:cNvSpPr>
          <a:spLocks/>
        </xdr:cNvSpPr>
      </xdr:nvSpPr>
      <xdr:spPr>
        <a:xfrm>
          <a:off x="13973175" y="372751350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63</xdr:row>
      <xdr:rowOff>114300</xdr:rowOff>
    </xdr:from>
    <xdr:to>
      <xdr:col>0</xdr:col>
      <xdr:colOff>952500</xdr:colOff>
      <xdr:row>63</xdr:row>
      <xdr:rowOff>381000</xdr:rowOff>
    </xdr:to>
    <xdr:sp>
      <xdr:nvSpPr>
        <xdr:cNvPr id="6" name="Rectangle 281"/>
        <xdr:cNvSpPr>
          <a:spLocks/>
        </xdr:cNvSpPr>
      </xdr:nvSpPr>
      <xdr:spPr>
        <a:xfrm>
          <a:off x="457200" y="180022500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62</xdr:row>
      <xdr:rowOff>152400</xdr:rowOff>
    </xdr:from>
    <xdr:to>
      <xdr:col>0</xdr:col>
      <xdr:colOff>952500</xdr:colOff>
      <xdr:row>62</xdr:row>
      <xdr:rowOff>419100</xdr:rowOff>
    </xdr:to>
    <xdr:sp>
      <xdr:nvSpPr>
        <xdr:cNvPr id="7" name="Rectangle 288"/>
        <xdr:cNvSpPr>
          <a:spLocks/>
        </xdr:cNvSpPr>
      </xdr:nvSpPr>
      <xdr:spPr>
        <a:xfrm>
          <a:off x="457200" y="1793081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406</xdr:row>
      <xdr:rowOff>114300</xdr:rowOff>
    </xdr:from>
    <xdr:to>
      <xdr:col>5</xdr:col>
      <xdr:colOff>952500</xdr:colOff>
      <xdr:row>406</xdr:row>
      <xdr:rowOff>381000</xdr:rowOff>
    </xdr:to>
    <xdr:sp>
      <xdr:nvSpPr>
        <xdr:cNvPr id="8" name="Rectangle 289"/>
        <xdr:cNvSpPr>
          <a:spLocks/>
        </xdr:cNvSpPr>
      </xdr:nvSpPr>
      <xdr:spPr>
        <a:xfrm>
          <a:off x="13973175" y="374427750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26"/>
  <sheetViews>
    <sheetView showGridLines="0" tabSelected="1" view="pageBreakPreview" zoomScale="25" zoomScaleNormal="25" zoomScaleSheetLayoutView="2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58" sqref="M58"/>
    </sheetView>
  </sheetViews>
  <sheetFormatPr defaultColWidth="9.140625" defaultRowHeight="12.75"/>
  <cols>
    <col min="1" max="1" width="18.7109375" style="2" customWidth="1"/>
    <col min="2" max="2" width="103.7109375" style="6" customWidth="1"/>
    <col min="3" max="3" width="37.8515625" style="2" customWidth="1"/>
    <col min="4" max="4" width="42.421875" style="2" customWidth="1"/>
    <col min="5" max="5" width="33.28125" style="2" hidden="1" customWidth="1"/>
    <col min="6" max="6" width="40.140625" style="2" customWidth="1"/>
    <col min="7" max="7" width="52.7109375" style="2" customWidth="1"/>
    <col min="8" max="8" width="44.28125" style="2" customWidth="1"/>
    <col min="9" max="9" width="44.7109375" style="2" customWidth="1"/>
    <col min="10" max="10" width="41.8515625" style="2" customWidth="1"/>
    <col min="11" max="11" width="56.7109375" style="2" customWidth="1"/>
    <col min="12" max="12" width="55.7109375" style="2" customWidth="1"/>
    <col min="13" max="13" width="54.8515625" style="2" customWidth="1"/>
    <col min="14" max="14" width="25.7109375" style="2" customWidth="1"/>
    <col min="15" max="15" width="41.8515625" style="2" customWidth="1"/>
    <col min="16" max="16" width="74.57421875" style="2" customWidth="1"/>
    <col min="17" max="17" width="61.28125" style="5" customWidth="1"/>
    <col min="18" max="19" width="42.28125" style="2" customWidth="1"/>
    <col min="20" max="20" width="45.28125" style="2" customWidth="1"/>
    <col min="21" max="21" width="43.00390625" style="2" customWidth="1"/>
    <col min="22" max="22" width="52.140625" style="101" customWidth="1"/>
    <col min="23" max="23" width="40.28125" style="193" customWidth="1"/>
    <col min="24" max="24" width="60.7109375" style="186" customWidth="1"/>
    <col min="25" max="25" width="27.57421875" style="111" customWidth="1"/>
    <col min="26" max="26" width="29.28125" style="111" bestFit="1" customWidth="1"/>
    <col min="27" max="27" width="9.140625" style="110" customWidth="1"/>
    <col min="28" max="28" width="25.28125" style="111" customWidth="1"/>
    <col min="29" max="29" width="17.7109375" style="110" customWidth="1"/>
    <col min="30" max="30" width="57.28125" style="110" bestFit="1" customWidth="1"/>
    <col min="31" max="31" width="21.8515625" style="110" bestFit="1" customWidth="1"/>
    <col min="32" max="32" width="17.7109375" style="110" customWidth="1"/>
    <col min="33" max="33" width="26.421875" style="110" bestFit="1" customWidth="1"/>
    <col min="34" max="34" width="17.7109375" style="110" customWidth="1"/>
    <col min="35" max="186" width="9.140625" style="110" customWidth="1"/>
    <col min="187" max="16384" width="9.140625" style="2" customWidth="1"/>
  </cols>
  <sheetData>
    <row r="1" spans="1:21" ht="129.75" customHeight="1" thickBot="1" thickTop="1">
      <c r="A1" s="275" t="s">
        <v>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45"/>
    </row>
    <row r="2" spans="1:17" ht="9" customHeight="1" thickTop="1">
      <c r="A2" s="3"/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24" ht="229.5" customHeight="1">
      <c r="A3" s="136" t="s">
        <v>4</v>
      </c>
      <c r="B3" s="136" t="s">
        <v>10</v>
      </c>
      <c r="C3" s="136" t="s">
        <v>19</v>
      </c>
      <c r="D3" s="136" t="s">
        <v>2</v>
      </c>
      <c r="E3" s="136" t="s">
        <v>5</v>
      </c>
      <c r="F3" s="136" t="s">
        <v>17</v>
      </c>
      <c r="G3" s="136" t="s">
        <v>18</v>
      </c>
      <c r="H3" s="136" t="s">
        <v>22</v>
      </c>
      <c r="I3" s="136" t="s">
        <v>32</v>
      </c>
      <c r="J3" s="136" t="s">
        <v>31</v>
      </c>
      <c r="K3" s="136" t="s">
        <v>6</v>
      </c>
      <c r="L3" s="136" t="s">
        <v>7</v>
      </c>
      <c r="M3" s="136" t="s">
        <v>33</v>
      </c>
      <c r="N3" s="136" t="s">
        <v>14</v>
      </c>
      <c r="O3" s="136" t="s">
        <v>13</v>
      </c>
      <c r="P3" s="136" t="s">
        <v>1</v>
      </c>
      <c r="Q3" s="136" t="s">
        <v>8</v>
      </c>
      <c r="R3" s="136" t="s">
        <v>459</v>
      </c>
      <c r="S3" s="136" t="s">
        <v>462</v>
      </c>
      <c r="T3" s="136" t="s">
        <v>9</v>
      </c>
      <c r="U3" s="136" t="s">
        <v>36</v>
      </c>
      <c r="V3" s="102"/>
      <c r="W3" s="194"/>
      <c r="X3" s="187"/>
    </row>
    <row r="4" spans="1:28" s="132" customFormat="1" ht="240" customHeight="1">
      <c r="A4" s="58">
        <v>1</v>
      </c>
      <c r="B4" s="239" t="s">
        <v>415</v>
      </c>
      <c r="C4" s="199">
        <v>3</v>
      </c>
      <c r="D4" s="199" t="s">
        <v>11</v>
      </c>
      <c r="E4" s="200">
        <v>196</v>
      </c>
      <c r="F4" s="199"/>
      <c r="G4" s="199"/>
      <c r="H4" s="199">
        <v>180</v>
      </c>
      <c r="I4" s="200">
        <f>E4-(F4+H4)</f>
        <v>16</v>
      </c>
      <c r="J4" s="205">
        <v>16</v>
      </c>
      <c r="K4" s="205"/>
      <c r="L4" s="199">
        <v>143.1</v>
      </c>
      <c r="M4" s="200" t="s">
        <v>416</v>
      </c>
      <c r="N4" s="199" t="s">
        <v>15</v>
      </c>
      <c r="O4" s="199" t="s">
        <v>417</v>
      </c>
      <c r="P4" s="201" t="s">
        <v>411</v>
      </c>
      <c r="Q4" s="202" t="s">
        <v>16</v>
      </c>
      <c r="R4" s="206"/>
      <c r="S4" s="206"/>
      <c r="T4" s="203"/>
      <c r="U4" s="204">
        <v>1</v>
      </c>
      <c r="V4" s="149">
        <f>+IF(S4-R4&gt;0,"+"&amp;W4,"")</f>
      </c>
      <c r="W4" s="195">
        <f>+S4-R4</f>
        <v>0</v>
      </c>
      <c r="X4" s="186">
        <v>6</v>
      </c>
      <c r="Y4" s="133"/>
      <c r="Z4" s="134"/>
      <c r="AB4" s="134"/>
    </row>
    <row r="5" spans="1:28" s="132" customFormat="1" ht="240" customHeight="1">
      <c r="A5" s="58">
        <f>A4+1</f>
        <v>2</v>
      </c>
      <c r="B5" s="250" t="s">
        <v>439</v>
      </c>
      <c r="C5" s="199">
        <v>7</v>
      </c>
      <c r="D5" s="199" t="s">
        <v>11</v>
      </c>
      <c r="E5" s="200">
        <v>1288</v>
      </c>
      <c r="F5" s="199">
        <v>424</v>
      </c>
      <c r="G5" s="246" t="s">
        <v>433</v>
      </c>
      <c r="H5" s="199">
        <v>5</v>
      </c>
      <c r="I5" s="200">
        <f>E5-(F5+H5)</f>
        <v>859</v>
      </c>
      <c r="J5" s="240">
        <v>203</v>
      </c>
      <c r="K5" s="240"/>
      <c r="L5" s="199" t="s">
        <v>434</v>
      </c>
      <c r="M5" s="200" t="s">
        <v>435</v>
      </c>
      <c r="N5" s="199" t="s">
        <v>436</v>
      </c>
      <c r="O5" s="199" t="s">
        <v>437</v>
      </c>
      <c r="P5" s="201" t="s">
        <v>438</v>
      </c>
      <c r="Q5" s="202" t="s">
        <v>16</v>
      </c>
      <c r="R5" s="201"/>
      <c r="S5" s="201"/>
      <c r="T5" s="203"/>
      <c r="U5" s="202" t="s">
        <v>440</v>
      </c>
      <c r="V5" s="249">
        <f>+IF(S5-R5&gt;0,"+"&amp;W5,"")</f>
      </c>
      <c r="W5" s="247">
        <f>+S5-R5</f>
        <v>0</v>
      </c>
      <c r="X5" s="248">
        <v>2</v>
      </c>
      <c r="Y5" s="133"/>
      <c r="Z5" s="134"/>
      <c r="AB5" s="134"/>
    </row>
    <row r="6" spans="1:28" s="132" customFormat="1" ht="240" customHeight="1">
      <c r="A6" s="58">
        <f>A5+1</f>
        <v>3</v>
      </c>
      <c r="B6" s="256" t="s">
        <v>423</v>
      </c>
      <c r="C6" s="221">
        <v>7</v>
      </c>
      <c r="D6" s="221" t="s">
        <v>11</v>
      </c>
      <c r="E6" s="219">
        <v>894</v>
      </c>
      <c r="F6" s="221">
        <v>348</v>
      </c>
      <c r="G6" s="221" t="s">
        <v>399</v>
      </c>
      <c r="H6" s="221"/>
      <c r="I6" s="219">
        <v>546</v>
      </c>
      <c r="J6" s="257"/>
      <c r="K6" s="257">
        <v>546</v>
      </c>
      <c r="L6" s="221" t="s">
        <v>400</v>
      </c>
      <c r="M6" s="219" t="s">
        <v>401</v>
      </c>
      <c r="N6" s="221" t="s">
        <v>15</v>
      </c>
      <c r="O6" s="221" t="s">
        <v>402</v>
      </c>
      <c r="P6" s="218" t="s">
        <v>403</v>
      </c>
      <c r="Q6" s="222">
        <v>41447</v>
      </c>
      <c r="R6" s="218">
        <v>130</v>
      </c>
      <c r="S6" s="218">
        <v>177</v>
      </c>
      <c r="T6" s="224">
        <f aca="true" t="shared" si="0" ref="T6:T14">K6-S6</f>
        <v>369</v>
      </c>
      <c r="U6" s="225">
        <v>0.41</v>
      </c>
      <c r="V6" s="103" t="str">
        <f>+IF(S6-R6&gt;0,"+"&amp;W6,"")</f>
        <v>+47</v>
      </c>
      <c r="W6" s="195">
        <f>+S6-R6</f>
        <v>47</v>
      </c>
      <c r="X6" s="189">
        <v>8</v>
      </c>
      <c r="Y6" s="133"/>
      <c r="Z6" s="134"/>
      <c r="AB6" s="134"/>
    </row>
    <row r="7" spans="1:28" s="132" customFormat="1" ht="240" customHeight="1">
      <c r="A7" s="58">
        <f>A6+1</f>
        <v>4</v>
      </c>
      <c r="B7" s="177" t="s">
        <v>204</v>
      </c>
      <c r="C7" s="168">
        <v>5</v>
      </c>
      <c r="D7" s="168" t="s">
        <v>11</v>
      </c>
      <c r="E7" s="169">
        <v>484</v>
      </c>
      <c r="F7" s="168"/>
      <c r="G7" s="168"/>
      <c r="H7" s="168">
        <v>418</v>
      </c>
      <c r="I7" s="169">
        <f>E7-(F7+H7)</f>
        <v>66</v>
      </c>
      <c r="J7" s="176"/>
      <c r="K7" s="176">
        <v>66</v>
      </c>
      <c r="L7" s="168">
        <v>64.71</v>
      </c>
      <c r="M7" s="169" t="s">
        <v>252</v>
      </c>
      <c r="N7" s="168">
        <v>180</v>
      </c>
      <c r="O7" s="168" t="s">
        <v>253</v>
      </c>
      <c r="P7" s="171" t="s">
        <v>298</v>
      </c>
      <c r="Q7" s="172" t="s">
        <v>16</v>
      </c>
      <c r="R7" s="171">
        <v>10</v>
      </c>
      <c r="S7" s="171">
        <v>10</v>
      </c>
      <c r="T7" s="174">
        <f t="shared" si="0"/>
        <v>56</v>
      </c>
      <c r="U7" s="175">
        <v>0.97</v>
      </c>
      <c r="V7" s="103">
        <f>+IF(S7-R7&gt;0,"+"&amp;W7,"")</f>
      </c>
      <c r="W7" s="195">
        <f>+S7-R7</f>
        <v>0</v>
      </c>
      <c r="X7" s="189">
        <v>7</v>
      </c>
      <c r="Y7" s="133"/>
      <c r="Z7" s="134"/>
      <c r="AB7" s="134"/>
    </row>
    <row r="8" spans="1:186" s="32" customFormat="1" ht="240" customHeight="1">
      <c r="A8" s="58">
        <f aca="true" t="shared" si="1" ref="A8:A14">A7+1</f>
        <v>5</v>
      </c>
      <c r="B8" s="226" t="s">
        <v>344</v>
      </c>
      <c r="C8" s="168">
        <v>8</v>
      </c>
      <c r="D8" s="168" t="s">
        <v>12</v>
      </c>
      <c r="E8" s="169">
        <v>198</v>
      </c>
      <c r="F8" s="168"/>
      <c r="G8" s="168"/>
      <c r="H8" s="169">
        <v>186</v>
      </c>
      <c r="I8" s="169">
        <f>E8-(F8+H8)</f>
        <v>12</v>
      </c>
      <c r="J8" s="170"/>
      <c r="K8" s="170">
        <v>12</v>
      </c>
      <c r="L8" s="227">
        <v>84.4</v>
      </c>
      <c r="M8" s="168" t="s">
        <v>345</v>
      </c>
      <c r="N8" s="168">
        <v>240</v>
      </c>
      <c r="O8" s="168" t="s">
        <v>346</v>
      </c>
      <c r="P8" s="171" t="s">
        <v>308</v>
      </c>
      <c r="Q8" s="172" t="s">
        <v>16</v>
      </c>
      <c r="R8" s="173">
        <v>11</v>
      </c>
      <c r="S8" s="173">
        <v>11</v>
      </c>
      <c r="T8" s="174">
        <f t="shared" si="0"/>
        <v>1</v>
      </c>
      <c r="U8" s="175">
        <v>1</v>
      </c>
      <c r="V8" s="212">
        <f>+IF(S8-R8&gt;0,"+"&amp;W8,"")</f>
      </c>
      <c r="W8" s="214">
        <f>+S8-R8</f>
        <v>0</v>
      </c>
      <c r="X8" s="186">
        <v>1</v>
      </c>
      <c r="Y8" s="112"/>
      <c r="Z8" s="113"/>
      <c r="AA8" s="114"/>
      <c r="AB8" s="113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</row>
    <row r="9" spans="1:186" s="32" customFormat="1" ht="240" customHeight="1">
      <c r="A9" s="58">
        <f t="shared" si="1"/>
        <v>6</v>
      </c>
      <c r="B9" s="179" t="s">
        <v>25</v>
      </c>
      <c r="C9" s="168">
        <v>4</v>
      </c>
      <c r="D9" s="168" t="s">
        <v>12</v>
      </c>
      <c r="E9" s="169">
        <v>4430</v>
      </c>
      <c r="F9" s="169">
        <v>1787</v>
      </c>
      <c r="G9" s="180" t="s">
        <v>192</v>
      </c>
      <c r="H9" s="169">
        <v>2638</v>
      </c>
      <c r="I9" s="169">
        <f aca="true" t="shared" si="2" ref="I9:I16">E9-(F9+H9)</f>
        <v>5</v>
      </c>
      <c r="J9" s="170"/>
      <c r="K9" s="170">
        <f>3+2</f>
        <v>5</v>
      </c>
      <c r="L9" s="168" t="s">
        <v>235</v>
      </c>
      <c r="M9" s="168" t="s">
        <v>236</v>
      </c>
      <c r="N9" s="168" t="s">
        <v>190</v>
      </c>
      <c r="O9" s="168" t="s">
        <v>237</v>
      </c>
      <c r="P9" s="171" t="s">
        <v>298</v>
      </c>
      <c r="Q9" s="172" t="s">
        <v>16</v>
      </c>
      <c r="R9" s="173">
        <v>1</v>
      </c>
      <c r="S9" s="173">
        <v>1</v>
      </c>
      <c r="T9" s="174">
        <f t="shared" si="0"/>
        <v>4</v>
      </c>
      <c r="U9" s="175">
        <v>1</v>
      </c>
      <c r="V9" s="103">
        <f aca="true" t="shared" si="3" ref="V9:V39">+IF(S9-R9&gt;0,"+"&amp;W9,"")</f>
      </c>
      <c r="W9" s="195">
        <f aca="true" t="shared" si="4" ref="W9:W30">+S9-R9</f>
        <v>0</v>
      </c>
      <c r="X9" s="186">
        <v>5</v>
      </c>
      <c r="Y9" s="112"/>
      <c r="Z9" s="113"/>
      <c r="AA9" s="114"/>
      <c r="AB9" s="113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</row>
    <row r="10" spans="1:186" s="32" customFormat="1" ht="240" customHeight="1">
      <c r="A10" s="58">
        <f>A9+1</f>
        <v>7</v>
      </c>
      <c r="B10" s="201" t="s">
        <v>200</v>
      </c>
      <c r="C10" s="199">
        <v>10</v>
      </c>
      <c r="D10" s="199" t="s">
        <v>12</v>
      </c>
      <c r="E10" s="200">
        <v>9224</v>
      </c>
      <c r="F10" s="200">
        <v>6957</v>
      </c>
      <c r="G10" s="199" t="s">
        <v>208</v>
      </c>
      <c r="H10" s="200">
        <v>1685</v>
      </c>
      <c r="I10" s="200">
        <f t="shared" si="2"/>
        <v>582</v>
      </c>
      <c r="J10" s="205">
        <v>118</v>
      </c>
      <c r="K10" s="205"/>
      <c r="L10" s="199">
        <v>116.13</v>
      </c>
      <c r="M10" s="199" t="s">
        <v>412</v>
      </c>
      <c r="N10" s="199">
        <v>120</v>
      </c>
      <c r="O10" s="199" t="s">
        <v>413</v>
      </c>
      <c r="P10" s="201" t="s">
        <v>414</v>
      </c>
      <c r="Q10" s="202">
        <v>41429</v>
      </c>
      <c r="R10" s="206"/>
      <c r="S10" s="206"/>
      <c r="T10" s="203"/>
      <c r="U10" s="204">
        <v>1</v>
      </c>
      <c r="V10" s="103">
        <f>+IF(S10-R10&gt;0,"+"&amp;W10,"")</f>
      </c>
      <c r="W10" s="195">
        <f>+S10-R10</f>
        <v>0</v>
      </c>
      <c r="X10" s="186">
        <v>8</v>
      </c>
      <c r="Y10" s="112"/>
      <c r="Z10" s="113"/>
      <c r="AA10" s="114"/>
      <c r="AB10" s="11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</row>
    <row r="11" spans="1:186" s="32" customFormat="1" ht="240" customHeight="1">
      <c r="A11" s="58">
        <f>A10+1</f>
        <v>8</v>
      </c>
      <c r="B11" s="171" t="s">
        <v>200</v>
      </c>
      <c r="C11" s="168">
        <v>10</v>
      </c>
      <c r="D11" s="168" t="s">
        <v>12</v>
      </c>
      <c r="E11" s="169">
        <v>9224</v>
      </c>
      <c r="F11" s="169">
        <v>6957</v>
      </c>
      <c r="G11" s="168" t="s">
        <v>208</v>
      </c>
      <c r="H11" s="169">
        <v>1685</v>
      </c>
      <c r="I11" s="169">
        <f t="shared" si="2"/>
        <v>582</v>
      </c>
      <c r="J11" s="174"/>
      <c r="K11" s="174">
        <v>414</v>
      </c>
      <c r="L11" s="168" t="s">
        <v>108</v>
      </c>
      <c r="M11" s="168" t="s">
        <v>256</v>
      </c>
      <c r="N11" s="168">
        <v>120</v>
      </c>
      <c r="O11" s="168" t="s">
        <v>257</v>
      </c>
      <c r="P11" s="171" t="s">
        <v>298</v>
      </c>
      <c r="Q11" s="172" t="s">
        <v>16</v>
      </c>
      <c r="R11" s="173">
        <v>80</v>
      </c>
      <c r="S11" s="173">
        <v>82</v>
      </c>
      <c r="T11" s="174">
        <f t="shared" si="0"/>
        <v>332</v>
      </c>
      <c r="U11" s="175">
        <v>0.91</v>
      </c>
      <c r="V11" s="149" t="str">
        <f>+IF(S11-R11&gt;0,"+"&amp;W11,"")</f>
        <v>+2</v>
      </c>
      <c r="W11" s="195">
        <f t="shared" si="4"/>
        <v>2</v>
      </c>
      <c r="X11" s="186">
        <v>6</v>
      </c>
      <c r="Y11" s="112"/>
      <c r="Z11" s="113"/>
      <c r="AA11" s="114"/>
      <c r="AB11" s="113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</row>
    <row r="12" spans="1:186" s="32" customFormat="1" ht="240" customHeight="1">
      <c r="A12" s="58">
        <f t="shared" si="1"/>
        <v>9</v>
      </c>
      <c r="B12" s="217" t="s">
        <v>206</v>
      </c>
      <c r="C12" s="168">
        <v>8</v>
      </c>
      <c r="D12" s="168" t="s">
        <v>12</v>
      </c>
      <c r="E12" s="169">
        <v>128</v>
      </c>
      <c r="F12" s="169"/>
      <c r="G12" s="168"/>
      <c r="H12" s="169">
        <v>126</v>
      </c>
      <c r="I12" s="169">
        <f t="shared" si="2"/>
        <v>2</v>
      </c>
      <c r="J12" s="174"/>
      <c r="K12" s="174">
        <v>2</v>
      </c>
      <c r="L12" s="168" t="s">
        <v>330</v>
      </c>
      <c r="M12" s="168" t="s">
        <v>331</v>
      </c>
      <c r="N12" s="168">
        <v>180</v>
      </c>
      <c r="O12" s="168" t="s">
        <v>332</v>
      </c>
      <c r="P12" s="171" t="s">
        <v>308</v>
      </c>
      <c r="Q12" s="172" t="s">
        <v>16</v>
      </c>
      <c r="R12" s="173">
        <v>0</v>
      </c>
      <c r="S12" s="173">
        <v>0</v>
      </c>
      <c r="T12" s="174">
        <f t="shared" si="0"/>
        <v>2</v>
      </c>
      <c r="U12" s="175">
        <v>1</v>
      </c>
      <c r="V12" s="103">
        <f t="shared" si="3"/>
      </c>
      <c r="W12" s="195">
        <f t="shared" si="4"/>
        <v>0</v>
      </c>
      <c r="X12" s="186">
        <v>2</v>
      </c>
      <c r="Y12" s="112"/>
      <c r="Z12" s="113"/>
      <c r="AA12" s="114"/>
      <c r="AB12" s="113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</row>
    <row r="13" spans="1:186" s="32" customFormat="1" ht="240" customHeight="1">
      <c r="A13" s="58">
        <f t="shared" si="1"/>
        <v>10</v>
      </c>
      <c r="B13" s="181" t="s">
        <v>267</v>
      </c>
      <c r="C13" s="168">
        <v>7</v>
      </c>
      <c r="D13" s="168" t="s">
        <v>12</v>
      </c>
      <c r="E13" s="169">
        <v>120</v>
      </c>
      <c r="F13" s="169"/>
      <c r="G13" s="168"/>
      <c r="H13" s="169">
        <v>115</v>
      </c>
      <c r="I13" s="169">
        <f t="shared" si="2"/>
        <v>5</v>
      </c>
      <c r="J13" s="174"/>
      <c r="K13" s="174">
        <f>1+4</f>
        <v>5</v>
      </c>
      <c r="L13" s="168">
        <v>120.18</v>
      </c>
      <c r="M13" s="169" t="s">
        <v>268</v>
      </c>
      <c r="N13" s="168">
        <v>180</v>
      </c>
      <c r="O13" s="168" t="s">
        <v>269</v>
      </c>
      <c r="P13" s="171" t="s">
        <v>298</v>
      </c>
      <c r="Q13" s="172" t="s">
        <v>16</v>
      </c>
      <c r="R13" s="173">
        <v>0</v>
      </c>
      <c r="S13" s="173">
        <v>0</v>
      </c>
      <c r="T13" s="174">
        <f t="shared" si="0"/>
        <v>5</v>
      </c>
      <c r="U13" s="175">
        <v>1</v>
      </c>
      <c r="V13" s="103">
        <f t="shared" si="3"/>
      </c>
      <c r="W13" s="195">
        <f t="shared" si="4"/>
        <v>0</v>
      </c>
      <c r="X13" s="186">
        <v>2</v>
      </c>
      <c r="Y13" s="112"/>
      <c r="Z13" s="113"/>
      <c r="AA13" s="114"/>
      <c r="AB13" s="11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</row>
    <row r="14" spans="1:186" s="32" customFormat="1" ht="240" customHeight="1">
      <c r="A14" s="58">
        <f t="shared" si="1"/>
        <v>11</v>
      </c>
      <c r="B14" s="216" t="s">
        <v>224</v>
      </c>
      <c r="C14" s="168">
        <v>8</v>
      </c>
      <c r="D14" s="168" t="s">
        <v>12</v>
      </c>
      <c r="E14" s="169">
        <v>176</v>
      </c>
      <c r="F14" s="168"/>
      <c r="G14" s="168"/>
      <c r="H14" s="168">
        <v>175</v>
      </c>
      <c r="I14" s="169">
        <f t="shared" si="2"/>
        <v>1</v>
      </c>
      <c r="J14" s="170"/>
      <c r="K14" s="170">
        <v>1</v>
      </c>
      <c r="L14" s="168">
        <v>93.91</v>
      </c>
      <c r="M14" s="169">
        <v>115310</v>
      </c>
      <c r="N14" s="180">
        <v>180</v>
      </c>
      <c r="O14" s="168">
        <v>577</v>
      </c>
      <c r="P14" s="171" t="s">
        <v>308</v>
      </c>
      <c r="Q14" s="172" t="s">
        <v>16</v>
      </c>
      <c r="R14" s="173">
        <v>0</v>
      </c>
      <c r="S14" s="173">
        <v>0</v>
      </c>
      <c r="T14" s="174">
        <f t="shared" si="0"/>
        <v>1</v>
      </c>
      <c r="U14" s="175">
        <v>1</v>
      </c>
      <c r="V14" s="103">
        <f t="shared" si="3"/>
      </c>
      <c r="W14" s="195">
        <f t="shared" si="4"/>
        <v>0</v>
      </c>
      <c r="X14" s="186">
        <v>2</v>
      </c>
      <c r="Y14" s="112"/>
      <c r="Z14" s="113"/>
      <c r="AA14" s="114"/>
      <c r="AB14" s="113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</row>
    <row r="15" spans="1:186" s="211" customFormat="1" ht="240" customHeight="1">
      <c r="A15" s="58">
        <f aca="true" t="shared" si="5" ref="A15:A25">A14+1</f>
        <v>12</v>
      </c>
      <c r="B15" s="181" t="s">
        <v>299</v>
      </c>
      <c r="C15" s="168">
        <v>2</v>
      </c>
      <c r="D15" s="168" t="s">
        <v>12</v>
      </c>
      <c r="E15" s="169">
        <v>820</v>
      </c>
      <c r="F15" s="168"/>
      <c r="G15" s="168"/>
      <c r="H15" s="168">
        <v>818</v>
      </c>
      <c r="I15" s="169">
        <f t="shared" si="2"/>
        <v>2</v>
      </c>
      <c r="J15" s="170"/>
      <c r="K15" s="170">
        <v>2</v>
      </c>
      <c r="L15" s="168">
        <v>112.3</v>
      </c>
      <c r="M15" s="169" t="s">
        <v>300</v>
      </c>
      <c r="N15" s="168">
        <v>180</v>
      </c>
      <c r="O15" s="171" t="s">
        <v>301</v>
      </c>
      <c r="P15" s="171" t="s">
        <v>298</v>
      </c>
      <c r="Q15" s="172" t="s">
        <v>16</v>
      </c>
      <c r="R15" s="173">
        <v>1</v>
      </c>
      <c r="S15" s="173">
        <v>1</v>
      </c>
      <c r="T15" s="174">
        <f aca="true" t="shared" si="6" ref="T15:T31">K15-S15</f>
        <v>1</v>
      </c>
      <c r="U15" s="175">
        <v>1</v>
      </c>
      <c r="V15" s="103">
        <f t="shared" si="3"/>
      </c>
      <c r="W15" s="207">
        <f t="shared" si="4"/>
        <v>0</v>
      </c>
      <c r="X15" s="186">
        <v>2</v>
      </c>
      <c r="Y15" s="208"/>
      <c r="Z15" s="209"/>
      <c r="AA15" s="210"/>
      <c r="AB15" s="209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</row>
    <row r="16" spans="1:186" s="32" customFormat="1" ht="240" customHeight="1">
      <c r="A16" s="58">
        <f t="shared" si="5"/>
        <v>13</v>
      </c>
      <c r="B16" s="250" t="s">
        <v>446</v>
      </c>
      <c r="C16" s="199">
        <v>3</v>
      </c>
      <c r="D16" s="199" t="s">
        <v>11</v>
      </c>
      <c r="E16" s="200">
        <v>672</v>
      </c>
      <c r="F16" s="199"/>
      <c r="G16" s="199"/>
      <c r="H16" s="199">
        <v>104</v>
      </c>
      <c r="I16" s="200">
        <f t="shared" si="2"/>
        <v>568</v>
      </c>
      <c r="J16" s="205">
        <v>176</v>
      </c>
      <c r="K16" s="205"/>
      <c r="L16" s="199" t="s">
        <v>447</v>
      </c>
      <c r="M16" s="199" t="s">
        <v>448</v>
      </c>
      <c r="N16" s="199" t="s">
        <v>436</v>
      </c>
      <c r="O16" s="199" t="s">
        <v>449</v>
      </c>
      <c r="P16" s="201" t="s">
        <v>438</v>
      </c>
      <c r="Q16" s="202" t="s">
        <v>16</v>
      </c>
      <c r="R16" s="206"/>
      <c r="S16" s="206"/>
      <c r="T16" s="203"/>
      <c r="U16" s="204">
        <v>0.16</v>
      </c>
      <c r="V16" s="150">
        <f t="shared" si="3"/>
      </c>
      <c r="W16" s="196">
        <f t="shared" si="4"/>
        <v>0</v>
      </c>
      <c r="X16" s="186">
        <v>6</v>
      </c>
      <c r="Y16" s="112"/>
      <c r="Z16" s="113"/>
      <c r="AA16" s="114"/>
      <c r="AB16" s="113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</row>
    <row r="17" spans="1:186" s="129" customFormat="1" ht="240" customHeight="1">
      <c r="A17" s="58">
        <f>A16+1</f>
        <v>14</v>
      </c>
      <c r="B17" s="216" t="s">
        <v>202</v>
      </c>
      <c r="C17" s="228">
        <v>8</v>
      </c>
      <c r="D17" s="228" t="s">
        <v>12</v>
      </c>
      <c r="E17" s="229">
        <v>144</v>
      </c>
      <c r="F17" s="228"/>
      <c r="G17" s="228"/>
      <c r="H17" s="228">
        <v>139</v>
      </c>
      <c r="I17" s="229">
        <f aca="true" t="shared" si="7" ref="I17:I25">E17-(F17+H17)</f>
        <v>5</v>
      </c>
      <c r="J17" s="230"/>
      <c r="K17" s="230">
        <v>5</v>
      </c>
      <c r="L17" s="228" t="s">
        <v>335</v>
      </c>
      <c r="M17" s="228" t="s">
        <v>336</v>
      </c>
      <c r="N17" s="231">
        <v>180</v>
      </c>
      <c r="O17" s="228" t="s">
        <v>337</v>
      </c>
      <c r="P17" s="228" t="s">
        <v>308</v>
      </c>
      <c r="Q17" s="232" t="s">
        <v>16</v>
      </c>
      <c r="R17" s="229">
        <v>1</v>
      </c>
      <c r="S17" s="229">
        <v>1</v>
      </c>
      <c r="T17" s="174">
        <f t="shared" si="6"/>
        <v>4</v>
      </c>
      <c r="U17" s="233">
        <v>0.98</v>
      </c>
      <c r="V17" s="103">
        <f t="shared" si="3"/>
      </c>
      <c r="W17" s="195">
        <f t="shared" si="4"/>
        <v>0</v>
      </c>
      <c r="X17" s="186">
        <v>2</v>
      </c>
      <c r="Y17" s="126"/>
      <c r="Z17" s="127"/>
      <c r="AA17" s="128"/>
      <c r="AB17" s="127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</row>
    <row r="18" spans="1:186" s="129" customFormat="1" ht="240" customHeight="1">
      <c r="A18" s="58">
        <f t="shared" si="5"/>
        <v>15</v>
      </c>
      <c r="B18" s="216" t="s">
        <v>338</v>
      </c>
      <c r="C18" s="168">
        <v>8</v>
      </c>
      <c r="D18" s="168" t="s">
        <v>12</v>
      </c>
      <c r="E18" s="169">
        <v>144</v>
      </c>
      <c r="F18" s="168"/>
      <c r="G18" s="168"/>
      <c r="H18" s="168">
        <v>123</v>
      </c>
      <c r="I18" s="169">
        <f t="shared" si="7"/>
        <v>21</v>
      </c>
      <c r="J18" s="170"/>
      <c r="K18" s="170">
        <v>21</v>
      </c>
      <c r="L18" s="168">
        <v>84.4</v>
      </c>
      <c r="M18" s="168" t="s">
        <v>333</v>
      </c>
      <c r="N18" s="180">
        <v>180</v>
      </c>
      <c r="O18" s="168" t="s">
        <v>334</v>
      </c>
      <c r="P18" s="171" t="s">
        <v>311</v>
      </c>
      <c r="Q18" s="172" t="s">
        <v>16</v>
      </c>
      <c r="R18" s="173">
        <v>18</v>
      </c>
      <c r="S18" s="173">
        <v>18</v>
      </c>
      <c r="T18" s="174">
        <f t="shared" si="6"/>
        <v>3</v>
      </c>
      <c r="U18" s="175">
        <v>1</v>
      </c>
      <c r="V18" s="103">
        <f t="shared" si="3"/>
      </c>
      <c r="W18" s="195">
        <f t="shared" si="4"/>
        <v>0</v>
      </c>
      <c r="X18" s="186">
        <v>2</v>
      </c>
      <c r="Y18" s="126"/>
      <c r="Z18" s="127"/>
      <c r="AA18" s="128"/>
      <c r="AB18" s="127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</row>
    <row r="19" spans="1:186" s="34" customFormat="1" ht="240" customHeight="1">
      <c r="A19" s="58">
        <f t="shared" si="5"/>
        <v>16</v>
      </c>
      <c r="B19" s="182" t="s">
        <v>194</v>
      </c>
      <c r="C19" s="168">
        <v>2</v>
      </c>
      <c r="D19" s="168" t="s">
        <v>12</v>
      </c>
      <c r="E19" s="169">
        <v>516</v>
      </c>
      <c r="F19" s="168">
        <v>63</v>
      </c>
      <c r="G19" s="168" t="s">
        <v>195</v>
      </c>
      <c r="H19" s="183">
        <v>446</v>
      </c>
      <c r="I19" s="169">
        <f t="shared" si="7"/>
        <v>7</v>
      </c>
      <c r="J19" s="170"/>
      <c r="K19" s="170">
        <v>7</v>
      </c>
      <c r="L19" s="168">
        <v>185.76</v>
      </c>
      <c r="M19" s="169" t="s">
        <v>262</v>
      </c>
      <c r="N19" s="168">
        <v>240</v>
      </c>
      <c r="O19" s="168" t="s">
        <v>263</v>
      </c>
      <c r="P19" s="171" t="s">
        <v>298</v>
      </c>
      <c r="Q19" s="172" t="s">
        <v>16</v>
      </c>
      <c r="R19" s="173">
        <v>0</v>
      </c>
      <c r="S19" s="173">
        <v>0</v>
      </c>
      <c r="T19" s="174">
        <f t="shared" si="6"/>
        <v>7</v>
      </c>
      <c r="U19" s="175">
        <v>1</v>
      </c>
      <c r="V19" s="103">
        <f t="shared" si="3"/>
      </c>
      <c r="W19" s="195">
        <f t="shared" si="4"/>
        <v>0</v>
      </c>
      <c r="X19" s="186">
        <v>5</v>
      </c>
      <c r="Y19" s="112"/>
      <c r="Z19" s="113"/>
      <c r="AA19" s="114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</row>
    <row r="20" spans="1:186" s="34" customFormat="1" ht="240" customHeight="1">
      <c r="A20" s="58">
        <f t="shared" si="5"/>
        <v>17</v>
      </c>
      <c r="B20" s="216" t="s">
        <v>339</v>
      </c>
      <c r="C20" s="168">
        <v>8</v>
      </c>
      <c r="D20" s="168" t="s">
        <v>12</v>
      </c>
      <c r="E20" s="169">
        <v>728</v>
      </c>
      <c r="F20" s="168"/>
      <c r="G20" s="168"/>
      <c r="H20" s="183">
        <v>718</v>
      </c>
      <c r="I20" s="169">
        <f t="shared" si="7"/>
        <v>10</v>
      </c>
      <c r="J20" s="170"/>
      <c r="K20" s="170">
        <v>8</v>
      </c>
      <c r="L20" s="168" t="s">
        <v>340</v>
      </c>
      <c r="M20" s="168" t="s">
        <v>341</v>
      </c>
      <c r="N20" s="168" t="s">
        <v>342</v>
      </c>
      <c r="O20" s="168" t="s">
        <v>343</v>
      </c>
      <c r="P20" s="171" t="s">
        <v>311</v>
      </c>
      <c r="Q20" s="172" t="s">
        <v>16</v>
      </c>
      <c r="R20" s="173">
        <v>7</v>
      </c>
      <c r="S20" s="173">
        <v>7</v>
      </c>
      <c r="T20" s="174">
        <f t="shared" si="6"/>
        <v>1</v>
      </c>
      <c r="U20" s="175">
        <v>1</v>
      </c>
      <c r="V20" s="103">
        <f t="shared" si="3"/>
      </c>
      <c r="W20" s="195">
        <f t="shared" si="4"/>
        <v>0</v>
      </c>
      <c r="X20" s="186">
        <v>2</v>
      </c>
      <c r="Y20" s="112"/>
      <c r="Z20" s="113"/>
      <c r="AA20" s="114"/>
      <c r="AB20" s="11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</row>
    <row r="21" spans="1:186" s="32" customFormat="1" ht="240" customHeight="1">
      <c r="A21" s="58">
        <f t="shared" si="5"/>
        <v>18</v>
      </c>
      <c r="B21" s="171" t="s">
        <v>198</v>
      </c>
      <c r="C21" s="168">
        <v>6</v>
      </c>
      <c r="D21" s="168" t="s">
        <v>11</v>
      </c>
      <c r="E21" s="169">
        <v>2729</v>
      </c>
      <c r="F21" s="168">
        <v>33</v>
      </c>
      <c r="G21" s="168" t="s">
        <v>211</v>
      </c>
      <c r="H21" s="169">
        <v>2227</v>
      </c>
      <c r="I21" s="169">
        <f t="shared" si="7"/>
        <v>469</v>
      </c>
      <c r="J21" s="174">
        <v>380</v>
      </c>
      <c r="K21" s="170">
        <v>89</v>
      </c>
      <c r="L21" s="168" t="s">
        <v>238</v>
      </c>
      <c r="M21" s="169" t="s">
        <v>239</v>
      </c>
      <c r="N21" s="168" t="s">
        <v>15</v>
      </c>
      <c r="O21" s="168" t="s">
        <v>240</v>
      </c>
      <c r="P21" s="171" t="s">
        <v>298</v>
      </c>
      <c r="Q21" s="172" t="s">
        <v>16</v>
      </c>
      <c r="R21" s="173">
        <v>0</v>
      </c>
      <c r="S21" s="173">
        <v>0</v>
      </c>
      <c r="T21" s="174">
        <f t="shared" si="6"/>
        <v>89</v>
      </c>
      <c r="U21" s="175">
        <v>1</v>
      </c>
      <c r="V21" s="149">
        <f t="shared" si="3"/>
      </c>
      <c r="W21" s="195">
        <f t="shared" si="4"/>
        <v>0</v>
      </c>
      <c r="X21" s="186">
        <v>6</v>
      </c>
      <c r="Y21" s="112"/>
      <c r="Z21" s="113"/>
      <c r="AA21" s="114"/>
      <c r="AB21" s="113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</row>
    <row r="22" spans="1:186" s="34" customFormat="1" ht="240" customHeight="1">
      <c r="A22" s="58">
        <f t="shared" si="5"/>
        <v>19</v>
      </c>
      <c r="B22" s="254" t="s">
        <v>453</v>
      </c>
      <c r="C22" s="199">
        <v>6</v>
      </c>
      <c r="D22" s="199" t="s">
        <v>12</v>
      </c>
      <c r="E22" s="200">
        <v>1160</v>
      </c>
      <c r="F22" s="199">
        <v>336</v>
      </c>
      <c r="G22" s="199" t="s">
        <v>454</v>
      </c>
      <c r="H22" s="199">
        <v>822</v>
      </c>
      <c r="I22" s="200">
        <f t="shared" si="7"/>
        <v>2</v>
      </c>
      <c r="J22" s="205">
        <v>1</v>
      </c>
      <c r="K22" s="205"/>
      <c r="L22" s="199">
        <v>106.63</v>
      </c>
      <c r="M22" s="200">
        <v>96769</v>
      </c>
      <c r="N22" s="199">
        <v>240</v>
      </c>
      <c r="O22" s="199">
        <v>378</v>
      </c>
      <c r="P22" s="201" t="s">
        <v>452</v>
      </c>
      <c r="Q22" s="202" t="s">
        <v>16</v>
      </c>
      <c r="R22" s="206"/>
      <c r="S22" s="206"/>
      <c r="T22" s="203"/>
      <c r="U22" s="204">
        <v>1</v>
      </c>
      <c r="V22" s="212">
        <f t="shared" si="3"/>
      </c>
      <c r="W22" s="207">
        <f t="shared" si="4"/>
        <v>0</v>
      </c>
      <c r="X22" s="112">
        <v>4</v>
      </c>
      <c r="Y22" s="112"/>
      <c r="Z22" s="113"/>
      <c r="AA22" s="114"/>
      <c r="AB22" s="113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</row>
    <row r="23" spans="1:186" s="34" customFormat="1" ht="240" customHeight="1">
      <c r="A23" s="58">
        <f>A22+1</f>
        <v>20</v>
      </c>
      <c r="B23" s="216" t="s">
        <v>216</v>
      </c>
      <c r="C23" s="168">
        <v>9</v>
      </c>
      <c r="D23" s="168" t="s">
        <v>11</v>
      </c>
      <c r="E23" s="169">
        <v>228</v>
      </c>
      <c r="F23" s="168"/>
      <c r="G23" s="168"/>
      <c r="H23" s="168">
        <v>19</v>
      </c>
      <c r="I23" s="169">
        <f t="shared" si="7"/>
        <v>209</v>
      </c>
      <c r="J23" s="170"/>
      <c r="K23" s="170">
        <v>97</v>
      </c>
      <c r="L23" s="168">
        <v>112.21</v>
      </c>
      <c r="M23" s="169" t="s">
        <v>398</v>
      </c>
      <c r="N23" s="168" t="s">
        <v>56</v>
      </c>
      <c r="O23" s="168" t="s">
        <v>351</v>
      </c>
      <c r="P23" s="171" t="s">
        <v>298</v>
      </c>
      <c r="Q23" s="172" t="s">
        <v>16</v>
      </c>
      <c r="R23" s="173">
        <v>41</v>
      </c>
      <c r="S23" s="173">
        <v>42</v>
      </c>
      <c r="T23" s="174">
        <f t="shared" si="6"/>
        <v>55</v>
      </c>
      <c r="U23" s="175">
        <v>0.91</v>
      </c>
      <c r="V23" s="149" t="str">
        <f t="shared" si="3"/>
        <v>+1</v>
      </c>
      <c r="W23" s="195">
        <f t="shared" si="4"/>
        <v>1</v>
      </c>
      <c r="X23" s="186">
        <v>2</v>
      </c>
      <c r="Y23" s="112"/>
      <c r="Z23" s="113"/>
      <c r="AA23" s="114"/>
      <c r="AB23" s="113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</row>
    <row r="24" spans="1:186" s="34" customFormat="1" ht="240" customHeight="1">
      <c r="A24" s="58">
        <f t="shared" si="5"/>
        <v>21</v>
      </c>
      <c r="B24" s="177" t="s">
        <v>218</v>
      </c>
      <c r="C24" s="168">
        <v>5</v>
      </c>
      <c r="D24" s="168" t="s">
        <v>11</v>
      </c>
      <c r="E24" s="169">
        <v>712</v>
      </c>
      <c r="F24" s="168"/>
      <c r="G24" s="168"/>
      <c r="H24" s="168">
        <v>333</v>
      </c>
      <c r="I24" s="169">
        <f t="shared" si="7"/>
        <v>379</v>
      </c>
      <c r="J24" s="170"/>
      <c r="K24" s="170">
        <f>141+96</f>
        <v>237</v>
      </c>
      <c r="L24" s="168" t="s">
        <v>219</v>
      </c>
      <c r="M24" s="169" t="s">
        <v>349</v>
      </c>
      <c r="N24" s="168">
        <v>240</v>
      </c>
      <c r="O24" s="168" t="s">
        <v>350</v>
      </c>
      <c r="P24" s="171" t="s">
        <v>348</v>
      </c>
      <c r="Q24" s="172" t="s">
        <v>16</v>
      </c>
      <c r="R24" s="173">
        <v>118</v>
      </c>
      <c r="S24" s="173">
        <v>125</v>
      </c>
      <c r="T24" s="174">
        <f t="shared" si="6"/>
        <v>112</v>
      </c>
      <c r="U24" s="175">
        <v>0.91</v>
      </c>
      <c r="V24" s="103" t="str">
        <f t="shared" si="3"/>
        <v>+7</v>
      </c>
      <c r="W24" s="195">
        <f>+S24-R24</f>
        <v>7</v>
      </c>
      <c r="X24" s="186">
        <v>7</v>
      </c>
      <c r="Y24" s="112"/>
      <c r="Z24" s="113"/>
      <c r="AA24" s="114"/>
      <c r="AB24" s="113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</row>
    <row r="25" spans="1:186" s="34" customFormat="1" ht="240" customHeight="1">
      <c r="A25" s="58">
        <f t="shared" si="5"/>
        <v>22</v>
      </c>
      <c r="B25" s="177" t="s">
        <v>209</v>
      </c>
      <c r="C25" s="168">
        <v>10</v>
      </c>
      <c r="D25" s="168" t="s">
        <v>11</v>
      </c>
      <c r="E25" s="169">
        <v>80</v>
      </c>
      <c r="F25" s="168"/>
      <c r="G25" s="168"/>
      <c r="H25" s="168">
        <v>71</v>
      </c>
      <c r="I25" s="169">
        <f t="shared" si="7"/>
        <v>9</v>
      </c>
      <c r="J25" s="170"/>
      <c r="K25" s="170">
        <v>9</v>
      </c>
      <c r="L25" s="168">
        <v>135.48</v>
      </c>
      <c r="M25" s="169" t="s">
        <v>258</v>
      </c>
      <c r="N25" s="168" t="s">
        <v>15</v>
      </c>
      <c r="O25" s="168" t="s">
        <v>259</v>
      </c>
      <c r="P25" s="171" t="s">
        <v>298</v>
      </c>
      <c r="Q25" s="172" t="s">
        <v>16</v>
      </c>
      <c r="R25" s="173">
        <v>3</v>
      </c>
      <c r="S25" s="173">
        <v>3</v>
      </c>
      <c r="T25" s="174">
        <f t="shared" si="6"/>
        <v>6</v>
      </c>
      <c r="U25" s="175">
        <v>1</v>
      </c>
      <c r="V25" s="149">
        <f t="shared" si="3"/>
      </c>
      <c r="W25" s="195">
        <f t="shared" si="4"/>
        <v>0</v>
      </c>
      <c r="X25" s="186">
        <v>6</v>
      </c>
      <c r="Y25" s="112"/>
      <c r="Z25" s="113"/>
      <c r="AA25" s="114"/>
      <c r="AB25" s="113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</row>
    <row r="26" spans="1:186" s="32" customFormat="1" ht="240" customHeight="1">
      <c r="A26" s="58">
        <f aca="true" t="shared" si="8" ref="A26:A37">A25+1</f>
        <v>23</v>
      </c>
      <c r="B26" s="177" t="s">
        <v>212</v>
      </c>
      <c r="C26" s="168">
        <v>7</v>
      </c>
      <c r="D26" s="168" t="s">
        <v>11</v>
      </c>
      <c r="E26" s="169">
        <v>504</v>
      </c>
      <c r="F26" s="168"/>
      <c r="G26" s="168"/>
      <c r="H26" s="169">
        <v>454</v>
      </c>
      <c r="I26" s="169">
        <f>E26-(F26+H26)</f>
        <v>50</v>
      </c>
      <c r="J26" s="170"/>
      <c r="K26" s="170">
        <f>37+13</f>
        <v>50</v>
      </c>
      <c r="L26" s="168" t="s">
        <v>213</v>
      </c>
      <c r="M26" s="169" t="s">
        <v>248</v>
      </c>
      <c r="N26" s="168" t="s">
        <v>15</v>
      </c>
      <c r="O26" s="168" t="s">
        <v>249</v>
      </c>
      <c r="P26" s="171" t="s">
        <v>298</v>
      </c>
      <c r="Q26" s="172" t="s">
        <v>16</v>
      </c>
      <c r="R26" s="173">
        <v>11</v>
      </c>
      <c r="S26" s="173">
        <v>15</v>
      </c>
      <c r="T26" s="174">
        <f t="shared" si="6"/>
        <v>35</v>
      </c>
      <c r="U26" s="175">
        <v>0.92</v>
      </c>
      <c r="V26" s="149" t="str">
        <f t="shared" si="3"/>
        <v>+4</v>
      </c>
      <c r="W26" s="195">
        <f t="shared" si="4"/>
        <v>4</v>
      </c>
      <c r="X26" s="186">
        <v>6</v>
      </c>
      <c r="Y26" s="112"/>
      <c r="Z26" s="113"/>
      <c r="AA26" s="114"/>
      <c r="AB26" s="113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</row>
    <row r="27" spans="1:28" s="141" customFormat="1" ht="240" customHeight="1">
      <c r="A27" s="138">
        <f t="shared" si="8"/>
        <v>24</v>
      </c>
      <c r="B27" s="239" t="s">
        <v>407</v>
      </c>
      <c r="C27" s="199">
        <v>3</v>
      </c>
      <c r="D27" s="199" t="s">
        <v>11</v>
      </c>
      <c r="E27" s="200">
        <v>168</v>
      </c>
      <c r="F27" s="199">
        <v>8</v>
      </c>
      <c r="G27" s="199" t="s">
        <v>408</v>
      </c>
      <c r="H27" s="200">
        <v>158</v>
      </c>
      <c r="I27" s="200">
        <f>E27-(F27+H27)</f>
        <v>2</v>
      </c>
      <c r="J27" s="205">
        <v>2</v>
      </c>
      <c r="K27" s="205"/>
      <c r="L27" s="199">
        <v>115.93</v>
      </c>
      <c r="M27" s="200" t="s">
        <v>409</v>
      </c>
      <c r="N27" s="199" t="s">
        <v>15</v>
      </c>
      <c r="O27" s="199" t="s">
        <v>410</v>
      </c>
      <c r="P27" s="201" t="s">
        <v>411</v>
      </c>
      <c r="Q27" s="202" t="s">
        <v>16</v>
      </c>
      <c r="R27" s="206"/>
      <c r="S27" s="206"/>
      <c r="T27" s="203"/>
      <c r="U27" s="204">
        <v>0.43</v>
      </c>
      <c r="V27" s="150">
        <f t="shared" si="3"/>
      </c>
      <c r="W27" s="244">
        <f t="shared" si="4"/>
        <v>0</v>
      </c>
      <c r="X27" s="139">
        <v>6</v>
      </c>
      <c r="Y27" s="139"/>
      <c r="Z27" s="140"/>
      <c r="AB27" s="140"/>
    </row>
    <row r="28" spans="1:186" s="32" customFormat="1" ht="240" customHeight="1">
      <c r="A28" s="58">
        <f t="shared" si="8"/>
        <v>25</v>
      </c>
      <c r="B28" s="253" t="s">
        <v>450</v>
      </c>
      <c r="C28" s="199">
        <v>6</v>
      </c>
      <c r="D28" s="199" t="s">
        <v>11</v>
      </c>
      <c r="E28" s="200">
        <v>749</v>
      </c>
      <c r="F28" s="199">
        <v>56</v>
      </c>
      <c r="G28" s="199" t="s">
        <v>451</v>
      </c>
      <c r="H28" s="200">
        <v>692</v>
      </c>
      <c r="I28" s="200">
        <f>E28-(F28+H28)</f>
        <v>1</v>
      </c>
      <c r="J28" s="205">
        <v>1</v>
      </c>
      <c r="K28" s="205"/>
      <c r="L28" s="199">
        <v>135.37</v>
      </c>
      <c r="M28" s="200">
        <v>166562</v>
      </c>
      <c r="N28" s="246">
        <v>240</v>
      </c>
      <c r="O28" s="199">
        <v>652</v>
      </c>
      <c r="P28" s="201" t="s">
        <v>452</v>
      </c>
      <c r="Q28" s="202" t="s">
        <v>16</v>
      </c>
      <c r="R28" s="206"/>
      <c r="S28" s="206"/>
      <c r="T28" s="203"/>
      <c r="U28" s="204">
        <v>1</v>
      </c>
      <c r="V28" s="103">
        <f t="shared" si="3"/>
      </c>
      <c r="W28" s="195">
        <f t="shared" si="4"/>
        <v>0</v>
      </c>
      <c r="X28" s="186">
        <v>5</v>
      </c>
      <c r="Y28" s="112"/>
      <c r="Z28" s="113"/>
      <c r="AA28" s="114"/>
      <c r="AB28" s="113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</row>
    <row r="29" spans="1:186" s="32" customFormat="1" ht="240" customHeight="1">
      <c r="A29" s="58">
        <f>A28+1</f>
        <v>26</v>
      </c>
      <c r="B29" s="242" t="s">
        <v>326</v>
      </c>
      <c r="C29" s="221">
        <v>6</v>
      </c>
      <c r="D29" s="221" t="s">
        <v>12</v>
      </c>
      <c r="E29" s="219">
        <v>7714</v>
      </c>
      <c r="F29" s="221">
        <f>3431+3</f>
        <v>3434</v>
      </c>
      <c r="G29" s="221" t="s">
        <v>327</v>
      </c>
      <c r="H29" s="219">
        <v>4134</v>
      </c>
      <c r="I29" s="219">
        <v>146</v>
      </c>
      <c r="J29" s="220"/>
      <c r="K29" s="220">
        <v>146</v>
      </c>
      <c r="L29" s="221" t="s">
        <v>325</v>
      </c>
      <c r="M29" s="219" t="s">
        <v>324</v>
      </c>
      <c r="N29" s="243">
        <v>240</v>
      </c>
      <c r="O29" s="221" t="s">
        <v>323</v>
      </c>
      <c r="P29" s="218" t="s">
        <v>322</v>
      </c>
      <c r="Q29" s="222">
        <v>41431</v>
      </c>
      <c r="R29" s="223">
        <v>3275</v>
      </c>
      <c r="S29" s="223">
        <v>3492</v>
      </c>
      <c r="T29" s="224">
        <v>0</v>
      </c>
      <c r="U29" s="225">
        <v>1</v>
      </c>
      <c r="V29" s="150" t="str">
        <f t="shared" si="3"/>
        <v>+217</v>
      </c>
      <c r="W29" s="196">
        <f t="shared" si="4"/>
        <v>217</v>
      </c>
      <c r="X29" s="186">
        <v>8</v>
      </c>
      <c r="Y29" s="112"/>
      <c r="Z29" s="113"/>
      <c r="AA29" s="114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</row>
    <row r="30" spans="1:186" s="32" customFormat="1" ht="240" customHeight="1">
      <c r="A30" s="171">
        <f>A29+1</f>
        <v>27</v>
      </c>
      <c r="B30" s="171" t="s">
        <v>271</v>
      </c>
      <c r="C30" s="168">
        <v>6</v>
      </c>
      <c r="D30" s="168" t="s">
        <v>12</v>
      </c>
      <c r="E30" s="169">
        <v>248</v>
      </c>
      <c r="F30" s="168">
        <v>4</v>
      </c>
      <c r="G30" s="168" t="s">
        <v>307</v>
      </c>
      <c r="H30" s="169">
        <v>238</v>
      </c>
      <c r="I30" s="169">
        <f aca="true" t="shared" si="9" ref="I30:I50">E30-(F30+H30)</f>
        <v>6</v>
      </c>
      <c r="J30" s="170"/>
      <c r="K30" s="170">
        <v>6</v>
      </c>
      <c r="L30" s="168">
        <v>111.18</v>
      </c>
      <c r="M30" s="169" t="s">
        <v>272</v>
      </c>
      <c r="N30" s="168" t="s">
        <v>15</v>
      </c>
      <c r="O30" s="168" t="s">
        <v>273</v>
      </c>
      <c r="P30" s="171" t="s">
        <v>298</v>
      </c>
      <c r="Q30" s="172" t="s">
        <v>16</v>
      </c>
      <c r="R30" s="173">
        <v>2</v>
      </c>
      <c r="S30" s="173">
        <v>2</v>
      </c>
      <c r="T30" s="174">
        <f t="shared" si="6"/>
        <v>4</v>
      </c>
      <c r="U30" s="175">
        <v>1</v>
      </c>
      <c r="V30" s="150">
        <f t="shared" si="3"/>
      </c>
      <c r="W30" s="196">
        <f t="shared" si="4"/>
        <v>0</v>
      </c>
      <c r="X30" s="186">
        <v>6</v>
      </c>
      <c r="Y30" s="112"/>
      <c r="Z30" s="113"/>
      <c r="AA30" s="114"/>
      <c r="AB30" s="113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</row>
    <row r="31" spans="1:28" s="129" customFormat="1" ht="240" customHeight="1">
      <c r="A31" s="171">
        <f t="shared" si="8"/>
        <v>28</v>
      </c>
      <c r="B31" s="181" t="s">
        <v>201</v>
      </c>
      <c r="C31" s="171">
        <v>8</v>
      </c>
      <c r="D31" s="171" t="s">
        <v>12</v>
      </c>
      <c r="E31" s="171">
        <v>162</v>
      </c>
      <c r="F31" s="171"/>
      <c r="G31" s="171"/>
      <c r="H31" s="171">
        <v>152</v>
      </c>
      <c r="I31" s="169">
        <f t="shared" si="9"/>
        <v>10</v>
      </c>
      <c r="J31" s="170"/>
      <c r="K31" s="170">
        <v>10</v>
      </c>
      <c r="L31" s="168">
        <v>111.18</v>
      </c>
      <c r="M31" s="169" t="s">
        <v>315</v>
      </c>
      <c r="N31" s="168">
        <v>180</v>
      </c>
      <c r="O31" s="168" t="s">
        <v>243</v>
      </c>
      <c r="P31" s="171" t="s">
        <v>298</v>
      </c>
      <c r="Q31" s="172" t="s">
        <v>16</v>
      </c>
      <c r="R31" s="173">
        <v>0</v>
      </c>
      <c r="S31" s="173">
        <v>0</v>
      </c>
      <c r="T31" s="174">
        <f t="shared" si="6"/>
        <v>10</v>
      </c>
      <c r="U31" s="175">
        <v>0.91</v>
      </c>
      <c r="V31" s="103">
        <f t="shared" si="3"/>
      </c>
      <c r="W31" s="195">
        <f aca="true" t="shared" si="10" ref="W31:W56">+S31-R31</f>
        <v>0</v>
      </c>
      <c r="X31" s="190">
        <v>2</v>
      </c>
      <c r="Y31" s="130"/>
      <c r="Z31" s="131"/>
      <c r="AB31" s="131"/>
    </row>
    <row r="32" spans="1:28" s="34" customFormat="1" ht="240" customHeight="1">
      <c r="A32" s="58">
        <f t="shared" si="8"/>
        <v>29</v>
      </c>
      <c r="B32" s="238" t="s">
        <v>418</v>
      </c>
      <c r="C32" s="201">
        <v>7</v>
      </c>
      <c r="D32" s="199" t="s">
        <v>11</v>
      </c>
      <c r="E32" s="201">
        <v>340</v>
      </c>
      <c r="F32" s="201">
        <v>166</v>
      </c>
      <c r="G32" s="199" t="s">
        <v>419</v>
      </c>
      <c r="H32" s="201">
        <v>167</v>
      </c>
      <c r="I32" s="200">
        <f t="shared" si="9"/>
        <v>7</v>
      </c>
      <c r="J32" s="205">
        <v>7</v>
      </c>
      <c r="K32" s="205"/>
      <c r="L32" s="199">
        <v>95.12</v>
      </c>
      <c r="M32" s="200" t="s">
        <v>420</v>
      </c>
      <c r="N32" s="199" t="s">
        <v>15</v>
      </c>
      <c r="O32" s="199" t="s">
        <v>421</v>
      </c>
      <c r="P32" s="201" t="s">
        <v>411</v>
      </c>
      <c r="Q32" s="202" t="s">
        <v>16</v>
      </c>
      <c r="R32" s="206"/>
      <c r="S32" s="206"/>
      <c r="T32" s="203"/>
      <c r="U32" s="204">
        <v>0.63</v>
      </c>
      <c r="V32" s="149">
        <f t="shared" si="3"/>
      </c>
      <c r="W32" s="195">
        <f t="shared" si="10"/>
        <v>0</v>
      </c>
      <c r="X32" s="190">
        <v>6</v>
      </c>
      <c r="Y32" s="33"/>
      <c r="Z32" s="125"/>
      <c r="AB32" s="125"/>
    </row>
    <row r="33" spans="1:186" s="34" customFormat="1" ht="240" customHeight="1">
      <c r="A33" s="58">
        <f>A32+1</f>
        <v>30</v>
      </c>
      <c r="B33" s="258" t="s">
        <v>385</v>
      </c>
      <c r="C33" s="221">
        <v>10</v>
      </c>
      <c r="D33" s="221" t="s">
        <v>11</v>
      </c>
      <c r="E33" s="219">
        <v>768</v>
      </c>
      <c r="F33" s="221">
        <v>592</v>
      </c>
      <c r="G33" s="221" t="s">
        <v>386</v>
      </c>
      <c r="H33" s="219">
        <v>0</v>
      </c>
      <c r="I33" s="219">
        <v>176</v>
      </c>
      <c r="J33" s="220"/>
      <c r="K33" s="220">
        <v>176</v>
      </c>
      <c r="L33" s="221" t="s">
        <v>387</v>
      </c>
      <c r="M33" s="219" t="s">
        <v>388</v>
      </c>
      <c r="N33" s="221" t="s">
        <v>15</v>
      </c>
      <c r="O33" s="221" t="s">
        <v>389</v>
      </c>
      <c r="P33" s="218" t="s">
        <v>390</v>
      </c>
      <c r="Q33" s="222">
        <v>41439</v>
      </c>
      <c r="R33" s="223">
        <v>38</v>
      </c>
      <c r="S33" s="223">
        <v>51</v>
      </c>
      <c r="T33" s="224">
        <f>K33-S33</f>
        <v>125</v>
      </c>
      <c r="U33" s="225">
        <v>0.91</v>
      </c>
      <c r="V33" s="149" t="str">
        <f t="shared" si="3"/>
        <v>+13</v>
      </c>
      <c r="W33" s="195">
        <f t="shared" si="10"/>
        <v>13</v>
      </c>
      <c r="X33" s="112">
        <v>8</v>
      </c>
      <c r="Y33" s="112"/>
      <c r="Z33" s="113"/>
      <c r="AA33" s="114"/>
      <c r="AB33" s="113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</row>
    <row r="34" spans="1:186" s="34" customFormat="1" ht="240" customHeight="1">
      <c r="A34" s="58">
        <f t="shared" si="8"/>
        <v>31</v>
      </c>
      <c r="B34" s="215" t="s">
        <v>196</v>
      </c>
      <c r="C34" s="168">
        <v>8</v>
      </c>
      <c r="D34" s="168" t="s">
        <v>12</v>
      </c>
      <c r="E34" s="169">
        <v>116</v>
      </c>
      <c r="F34" s="168"/>
      <c r="G34" s="168"/>
      <c r="H34" s="169">
        <v>84</v>
      </c>
      <c r="I34" s="169">
        <f>E34-(F34+H34)</f>
        <v>32</v>
      </c>
      <c r="J34" s="170"/>
      <c r="K34" s="170">
        <v>32</v>
      </c>
      <c r="L34" s="168" t="s">
        <v>197</v>
      </c>
      <c r="M34" s="169" t="s">
        <v>244</v>
      </c>
      <c r="N34" s="168">
        <v>240</v>
      </c>
      <c r="O34" s="168" t="s">
        <v>245</v>
      </c>
      <c r="P34" s="171" t="s">
        <v>298</v>
      </c>
      <c r="Q34" s="172" t="s">
        <v>16</v>
      </c>
      <c r="R34" s="173">
        <v>4</v>
      </c>
      <c r="S34" s="173">
        <v>4</v>
      </c>
      <c r="T34" s="174">
        <f>K34-S34</f>
        <v>28</v>
      </c>
      <c r="U34" s="175">
        <v>0.97</v>
      </c>
      <c r="V34" s="103">
        <f t="shared" si="3"/>
      </c>
      <c r="W34" s="195">
        <f t="shared" si="10"/>
        <v>0</v>
      </c>
      <c r="X34" s="186">
        <v>5</v>
      </c>
      <c r="Y34" s="112"/>
      <c r="Z34" s="113"/>
      <c r="AA34" s="114"/>
      <c r="AB34" s="113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</row>
    <row r="35" spans="1:186" s="148" customFormat="1" ht="240" customHeight="1">
      <c r="A35" s="58">
        <f t="shared" si="8"/>
        <v>32</v>
      </c>
      <c r="B35" s="177" t="s">
        <v>223</v>
      </c>
      <c r="C35" s="168">
        <v>2</v>
      </c>
      <c r="D35" s="168" t="s">
        <v>11</v>
      </c>
      <c r="E35" s="169">
        <v>1048</v>
      </c>
      <c r="F35" s="168"/>
      <c r="G35" s="168"/>
      <c r="H35" s="169">
        <v>1047</v>
      </c>
      <c r="I35" s="169">
        <f t="shared" si="9"/>
        <v>1</v>
      </c>
      <c r="J35" s="170"/>
      <c r="K35" s="170">
        <v>1</v>
      </c>
      <c r="L35" s="168">
        <v>132.17</v>
      </c>
      <c r="M35" s="169">
        <v>143274</v>
      </c>
      <c r="N35" s="168" t="s">
        <v>15</v>
      </c>
      <c r="O35" s="168" t="s">
        <v>264</v>
      </c>
      <c r="P35" s="171" t="s">
        <v>298</v>
      </c>
      <c r="Q35" s="172" t="s">
        <v>16</v>
      </c>
      <c r="R35" s="173">
        <v>0</v>
      </c>
      <c r="S35" s="173">
        <v>0</v>
      </c>
      <c r="T35" s="174">
        <f>K35-S35</f>
        <v>1</v>
      </c>
      <c r="U35" s="175">
        <v>1</v>
      </c>
      <c r="V35" s="149">
        <f t="shared" si="3"/>
      </c>
      <c r="W35" s="195">
        <f t="shared" si="10"/>
        <v>0</v>
      </c>
      <c r="X35" s="186">
        <v>6</v>
      </c>
      <c r="Y35" s="145"/>
      <c r="Z35" s="146"/>
      <c r="AA35" s="147"/>
      <c r="AB35" s="146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</row>
    <row r="36" spans="1:28" s="141" customFormat="1" ht="240" customHeight="1">
      <c r="A36" s="138">
        <f>A35+1</f>
        <v>33</v>
      </c>
      <c r="B36" s="234" t="s">
        <v>367</v>
      </c>
      <c r="C36" s="168">
        <v>8</v>
      </c>
      <c r="D36" s="168" t="s">
        <v>12</v>
      </c>
      <c r="E36" s="169">
        <v>208</v>
      </c>
      <c r="F36" s="168"/>
      <c r="G36" s="168"/>
      <c r="H36" s="169">
        <v>204</v>
      </c>
      <c r="I36" s="169">
        <f t="shared" si="9"/>
        <v>4</v>
      </c>
      <c r="J36" s="170"/>
      <c r="K36" s="170">
        <v>4</v>
      </c>
      <c r="L36" s="168">
        <v>82.18</v>
      </c>
      <c r="M36" s="169" t="s">
        <v>368</v>
      </c>
      <c r="N36" s="168">
        <v>240</v>
      </c>
      <c r="O36" s="168" t="s">
        <v>369</v>
      </c>
      <c r="P36" s="171" t="s">
        <v>311</v>
      </c>
      <c r="Q36" s="172" t="s">
        <v>16</v>
      </c>
      <c r="R36" s="173">
        <v>2</v>
      </c>
      <c r="S36" s="173">
        <v>2</v>
      </c>
      <c r="T36" s="174">
        <f>K36-S36</f>
        <v>2</v>
      </c>
      <c r="U36" s="175">
        <v>1</v>
      </c>
      <c r="V36" s="213">
        <f t="shared" si="3"/>
      </c>
      <c r="W36" s="214">
        <f t="shared" si="10"/>
        <v>0</v>
      </c>
      <c r="X36" s="188">
        <v>4</v>
      </c>
      <c r="Y36" s="139"/>
      <c r="Z36" s="140"/>
      <c r="AB36" s="140"/>
    </row>
    <row r="37" spans="1:186" s="34" customFormat="1" ht="240" customHeight="1">
      <c r="A37" s="58">
        <f t="shared" si="8"/>
        <v>34</v>
      </c>
      <c r="B37" s="215" t="s">
        <v>318</v>
      </c>
      <c r="C37" s="168">
        <v>8</v>
      </c>
      <c r="D37" s="168" t="s">
        <v>12</v>
      </c>
      <c r="E37" s="169">
        <v>212</v>
      </c>
      <c r="F37" s="168"/>
      <c r="G37" s="168"/>
      <c r="H37" s="169">
        <v>136</v>
      </c>
      <c r="I37" s="169">
        <f t="shared" si="9"/>
        <v>76</v>
      </c>
      <c r="J37" s="170"/>
      <c r="K37" s="170">
        <v>76</v>
      </c>
      <c r="L37" s="168">
        <v>110.25</v>
      </c>
      <c r="M37" s="169" t="s">
        <v>319</v>
      </c>
      <c r="N37" s="168">
        <v>240</v>
      </c>
      <c r="O37" s="168" t="s">
        <v>320</v>
      </c>
      <c r="P37" s="171" t="s">
        <v>321</v>
      </c>
      <c r="Q37" s="172" t="s">
        <v>16</v>
      </c>
      <c r="R37" s="173">
        <v>25</v>
      </c>
      <c r="S37" s="173">
        <v>25</v>
      </c>
      <c r="T37" s="174">
        <f>K37-S37</f>
        <v>51</v>
      </c>
      <c r="U37" s="175">
        <v>0.93</v>
      </c>
      <c r="V37" s="103">
        <f t="shared" si="3"/>
      </c>
      <c r="W37" s="195">
        <f t="shared" si="10"/>
        <v>0</v>
      </c>
      <c r="X37" s="186">
        <v>5</v>
      </c>
      <c r="Y37" s="112"/>
      <c r="Z37" s="113"/>
      <c r="AA37" s="114"/>
      <c r="AB37" s="113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</row>
    <row r="38" spans="1:28" s="141" customFormat="1" ht="240" customHeight="1">
      <c r="A38" s="138">
        <f>A37+1</f>
        <v>35</v>
      </c>
      <c r="B38" s="239" t="s">
        <v>425</v>
      </c>
      <c r="C38" s="199">
        <v>7</v>
      </c>
      <c r="D38" s="199" t="s">
        <v>12</v>
      </c>
      <c r="E38" s="200">
        <v>1220</v>
      </c>
      <c r="F38" s="199">
        <v>1128</v>
      </c>
      <c r="G38" s="199" t="s">
        <v>426</v>
      </c>
      <c r="H38" s="200">
        <v>78</v>
      </c>
      <c r="I38" s="200">
        <f t="shared" si="9"/>
        <v>14</v>
      </c>
      <c r="J38" s="205">
        <v>6</v>
      </c>
      <c r="K38" s="205"/>
      <c r="L38" s="199">
        <v>175.23</v>
      </c>
      <c r="M38" s="200" t="s">
        <v>428</v>
      </c>
      <c r="N38" s="199" t="s">
        <v>15</v>
      </c>
      <c r="O38" s="199" t="s">
        <v>429</v>
      </c>
      <c r="P38" s="201" t="s">
        <v>411</v>
      </c>
      <c r="Q38" s="202" t="s">
        <v>16</v>
      </c>
      <c r="R38" s="206"/>
      <c r="S38" s="206"/>
      <c r="T38" s="203"/>
      <c r="U38" s="204">
        <v>0.77</v>
      </c>
      <c r="V38" s="150">
        <f t="shared" si="3"/>
      </c>
      <c r="W38" s="195">
        <f t="shared" si="10"/>
        <v>0</v>
      </c>
      <c r="X38" s="245">
        <v>6</v>
      </c>
      <c r="Y38" s="139"/>
      <c r="Z38" s="140"/>
      <c r="AB38" s="140"/>
    </row>
    <row r="39" spans="1:28" s="141" customFormat="1" ht="240" customHeight="1">
      <c r="A39" s="138">
        <f>A38+1</f>
        <v>36</v>
      </c>
      <c r="B39" s="177" t="s">
        <v>380</v>
      </c>
      <c r="C39" s="168">
        <v>8</v>
      </c>
      <c r="D39" s="168" t="s">
        <v>12</v>
      </c>
      <c r="E39" s="169">
        <v>384</v>
      </c>
      <c r="F39" s="168"/>
      <c r="G39" s="168"/>
      <c r="H39" s="169">
        <v>189</v>
      </c>
      <c r="I39" s="169">
        <f>E39-(F39+H39)</f>
        <v>195</v>
      </c>
      <c r="J39" s="170"/>
      <c r="K39" s="170">
        <v>3</v>
      </c>
      <c r="L39" s="168">
        <v>100.9</v>
      </c>
      <c r="M39" s="169">
        <v>76944</v>
      </c>
      <c r="N39" s="168">
        <v>120</v>
      </c>
      <c r="O39" s="168">
        <v>545</v>
      </c>
      <c r="P39" s="171" t="s">
        <v>298</v>
      </c>
      <c r="Q39" s="172" t="s">
        <v>16</v>
      </c>
      <c r="R39" s="173">
        <v>2</v>
      </c>
      <c r="S39" s="173">
        <v>2</v>
      </c>
      <c r="T39" s="174">
        <f aca="true" t="shared" si="11" ref="T39:T45">K39-S39</f>
        <v>1</v>
      </c>
      <c r="U39" s="175">
        <v>1</v>
      </c>
      <c r="V39" s="149">
        <f t="shared" si="3"/>
      </c>
      <c r="W39" s="195">
        <f t="shared" si="10"/>
        <v>0</v>
      </c>
      <c r="X39" s="188">
        <v>6</v>
      </c>
      <c r="Y39" s="139"/>
      <c r="Z39" s="140"/>
      <c r="AB39" s="140"/>
    </row>
    <row r="40" spans="1:28" s="141" customFormat="1" ht="240" customHeight="1">
      <c r="A40" s="138">
        <f aca="true" t="shared" si="12" ref="A40:A50">A39+1</f>
        <v>37</v>
      </c>
      <c r="B40" s="216" t="s">
        <v>260</v>
      </c>
      <c r="C40" s="168">
        <v>8</v>
      </c>
      <c r="D40" s="168" t="s">
        <v>12</v>
      </c>
      <c r="E40" s="169">
        <v>192</v>
      </c>
      <c r="F40" s="168"/>
      <c r="G40" s="168"/>
      <c r="H40" s="169">
        <v>190</v>
      </c>
      <c r="I40" s="169">
        <f>E40-(F40+H40)</f>
        <v>2</v>
      </c>
      <c r="J40" s="170"/>
      <c r="K40" s="170">
        <v>2</v>
      </c>
      <c r="L40" s="168">
        <v>93.32</v>
      </c>
      <c r="M40" s="169">
        <v>105868</v>
      </c>
      <c r="N40" s="168">
        <v>180</v>
      </c>
      <c r="O40" s="168">
        <v>529</v>
      </c>
      <c r="P40" s="171" t="s">
        <v>311</v>
      </c>
      <c r="Q40" s="172" t="s">
        <v>16</v>
      </c>
      <c r="R40" s="173">
        <v>0</v>
      </c>
      <c r="S40" s="173">
        <v>0</v>
      </c>
      <c r="T40" s="174">
        <f t="shared" si="11"/>
        <v>2</v>
      </c>
      <c r="U40" s="175">
        <v>1</v>
      </c>
      <c r="V40" s="149">
        <f aca="true" t="shared" si="13" ref="V40:V55">+IF(S40-R40&gt;0,"+"&amp;W40,"")</f>
      </c>
      <c r="W40" s="195">
        <f t="shared" si="10"/>
        <v>0</v>
      </c>
      <c r="X40" s="188">
        <v>2</v>
      </c>
      <c r="Y40" s="139"/>
      <c r="Z40" s="140"/>
      <c r="AB40" s="140"/>
    </row>
    <row r="41" spans="1:28" s="141" customFormat="1" ht="240" customHeight="1">
      <c r="A41" s="138">
        <f t="shared" si="12"/>
        <v>38</v>
      </c>
      <c r="B41" s="216" t="s">
        <v>364</v>
      </c>
      <c r="C41" s="168">
        <v>8</v>
      </c>
      <c r="D41" s="168" t="s">
        <v>12</v>
      </c>
      <c r="E41" s="169">
        <v>204</v>
      </c>
      <c r="F41" s="168"/>
      <c r="G41" s="168"/>
      <c r="H41" s="169">
        <v>201</v>
      </c>
      <c r="I41" s="169">
        <f>E41-(F41+H41)</f>
        <v>3</v>
      </c>
      <c r="J41" s="170"/>
      <c r="K41" s="170">
        <v>3</v>
      </c>
      <c r="L41" s="168">
        <v>84.49</v>
      </c>
      <c r="M41" s="169" t="s">
        <v>365</v>
      </c>
      <c r="N41" s="168">
        <v>180</v>
      </c>
      <c r="O41" s="168" t="s">
        <v>366</v>
      </c>
      <c r="P41" s="171" t="s">
        <v>311</v>
      </c>
      <c r="Q41" s="172" t="s">
        <v>16</v>
      </c>
      <c r="R41" s="173">
        <v>2</v>
      </c>
      <c r="S41" s="173">
        <v>2</v>
      </c>
      <c r="T41" s="174">
        <f t="shared" si="11"/>
        <v>1</v>
      </c>
      <c r="U41" s="175">
        <v>0.84</v>
      </c>
      <c r="V41" s="103">
        <f t="shared" si="13"/>
      </c>
      <c r="W41" s="195">
        <f t="shared" si="10"/>
        <v>0</v>
      </c>
      <c r="X41" s="188">
        <v>2</v>
      </c>
      <c r="Y41" s="139"/>
      <c r="Z41" s="140"/>
      <c r="AB41" s="140"/>
    </row>
    <row r="42" spans="1:28" s="144" customFormat="1" ht="240" customHeight="1">
      <c r="A42" s="138">
        <f>A41+1</f>
        <v>39</v>
      </c>
      <c r="B42" s="171" t="s">
        <v>220</v>
      </c>
      <c r="C42" s="168">
        <v>5</v>
      </c>
      <c r="D42" s="168" t="s">
        <v>12</v>
      </c>
      <c r="E42" s="169">
        <v>182</v>
      </c>
      <c r="F42" s="168"/>
      <c r="G42" s="168"/>
      <c r="H42" s="168">
        <v>20</v>
      </c>
      <c r="I42" s="169">
        <f t="shared" si="9"/>
        <v>162</v>
      </c>
      <c r="J42" s="170"/>
      <c r="K42" s="170">
        <v>110</v>
      </c>
      <c r="L42" s="168">
        <v>74.65</v>
      </c>
      <c r="M42" s="169" t="s">
        <v>221</v>
      </c>
      <c r="N42" s="168">
        <v>240</v>
      </c>
      <c r="O42" s="168" t="s">
        <v>222</v>
      </c>
      <c r="P42" s="171" t="s">
        <v>348</v>
      </c>
      <c r="Q42" s="172" t="s">
        <v>16</v>
      </c>
      <c r="R42" s="173">
        <v>23</v>
      </c>
      <c r="S42" s="173">
        <v>23</v>
      </c>
      <c r="T42" s="174">
        <f t="shared" si="11"/>
        <v>87</v>
      </c>
      <c r="U42" s="175">
        <v>0.86</v>
      </c>
      <c r="V42" s="103">
        <f>+IF(S42-R42&gt;0,"+"&amp;W42,"")</f>
      </c>
      <c r="W42" s="195">
        <f>+S42-R42</f>
        <v>0</v>
      </c>
      <c r="X42" s="188">
        <v>7</v>
      </c>
      <c r="Y42" s="142"/>
      <c r="Z42" s="143"/>
      <c r="AB42" s="143"/>
    </row>
    <row r="43" spans="1:186" s="32" customFormat="1" ht="240" customHeight="1">
      <c r="A43" s="58">
        <f t="shared" si="12"/>
        <v>40</v>
      </c>
      <c r="B43" s="235" t="s">
        <v>372</v>
      </c>
      <c r="C43" s="168">
        <v>8</v>
      </c>
      <c r="D43" s="168" t="s">
        <v>12</v>
      </c>
      <c r="E43" s="169">
        <v>340</v>
      </c>
      <c r="F43" s="168"/>
      <c r="G43" s="168"/>
      <c r="H43" s="168">
        <v>337</v>
      </c>
      <c r="I43" s="169">
        <f t="shared" si="9"/>
        <v>3</v>
      </c>
      <c r="J43" s="170"/>
      <c r="K43" s="170">
        <v>3</v>
      </c>
      <c r="L43" s="168" t="s">
        <v>373</v>
      </c>
      <c r="M43" s="169" t="s">
        <v>374</v>
      </c>
      <c r="N43" s="168">
        <v>240</v>
      </c>
      <c r="O43" s="168" t="s">
        <v>375</v>
      </c>
      <c r="P43" s="171" t="s">
        <v>311</v>
      </c>
      <c r="Q43" s="172" t="s">
        <v>16</v>
      </c>
      <c r="R43" s="173">
        <v>2</v>
      </c>
      <c r="S43" s="173">
        <v>2</v>
      </c>
      <c r="T43" s="174">
        <f t="shared" si="11"/>
        <v>1</v>
      </c>
      <c r="U43" s="175">
        <v>1</v>
      </c>
      <c r="V43" s="212">
        <f>+IF(S43-R43&gt;0,"+"&amp;W43,"")</f>
      </c>
      <c r="W43" s="207">
        <f>+S43-R43</f>
        <v>0</v>
      </c>
      <c r="X43" s="112">
        <v>4</v>
      </c>
      <c r="Y43" s="112"/>
      <c r="Z43" s="113"/>
      <c r="AA43" s="114"/>
      <c r="AB43" s="113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</row>
    <row r="44" spans="1:28" s="144" customFormat="1" ht="240" customHeight="1">
      <c r="A44" s="138">
        <f t="shared" si="12"/>
        <v>41</v>
      </c>
      <c r="B44" s="216" t="s">
        <v>422</v>
      </c>
      <c r="C44" s="168">
        <v>8</v>
      </c>
      <c r="D44" s="168" t="s">
        <v>12</v>
      </c>
      <c r="E44" s="169">
        <v>96</v>
      </c>
      <c r="F44" s="168"/>
      <c r="G44" s="168"/>
      <c r="H44" s="168">
        <v>68</v>
      </c>
      <c r="I44" s="169">
        <v>28</v>
      </c>
      <c r="J44" s="170"/>
      <c r="K44" s="170">
        <v>28</v>
      </c>
      <c r="L44" s="168">
        <v>83.28</v>
      </c>
      <c r="M44" s="169" t="s">
        <v>370</v>
      </c>
      <c r="N44" s="168">
        <v>180</v>
      </c>
      <c r="O44" s="168" t="s">
        <v>371</v>
      </c>
      <c r="P44" s="171" t="s">
        <v>311</v>
      </c>
      <c r="Q44" s="172" t="s">
        <v>16</v>
      </c>
      <c r="R44" s="173">
        <v>14</v>
      </c>
      <c r="S44" s="173">
        <v>15</v>
      </c>
      <c r="T44" s="174">
        <f t="shared" si="11"/>
        <v>13</v>
      </c>
      <c r="U44" s="175">
        <v>1</v>
      </c>
      <c r="V44" s="103" t="str">
        <f t="shared" si="13"/>
        <v>+1</v>
      </c>
      <c r="W44" s="195">
        <f t="shared" si="10"/>
        <v>1</v>
      </c>
      <c r="X44" s="188">
        <v>2</v>
      </c>
      <c r="Y44" s="142"/>
      <c r="Z44" s="143"/>
      <c r="AB44" s="143"/>
    </row>
    <row r="45" spans="1:186" s="34" customFormat="1" ht="240" customHeight="1">
      <c r="A45" s="58">
        <f>A44+1</f>
        <v>42</v>
      </c>
      <c r="B45" s="236" t="s">
        <v>360</v>
      </c>
      <c r="C45" s="168">
        <v>10</v>
      </c>
      <c r="D45" s="168" t="s">
        <v>12</v>
      </c>
      <c r="E45" s="169">
        <v>406</v>
      </c>
      <c r="F45" s="168">
        <v>154</v>
      </c>
      <c r="G45" s="168" t="s">
        <v>361</v>
      </c>
      <c r="H45" s="168">
        <v>224</v>
      </c>
      <c r="I45" s="169">
        <f t="shared" si="9"/>
        <v>28</v>
      </c>
      <c r="J45" s="170"/>
      <c r="K45" s="170">
        <v>28</v>
      </c>
      <c r="L45" s="168">
        <v>138.95</v>
      </c>
      <c r="M45" s="168" t="s">
        <v>362</v>
      </c>
      <c r="N45" s="168" t="s">
        <v>190</v>
      </c>
      <c r="O45" s="168" t="s">
        <v>363</v>
      </c>
      <c r="P45" s="171" t="s">
        <v>357</v>
      </c>
      <c r="Q45" s="172" t="s">
        <v>16</v>
      </c>
      <c r="R45" s="173">
        <v>6</v>
      </c>
      <c r="S45" s="173">
        <v>6</v>
      </c>
      <c r="T45" s="174">
        <f t="shared" si="11"/>
        <v>22</v>
      </c>
      <c r="U45" s="175">
        <v>1</v>
      </c>
      <c r="V45" s="212">
        <f t="shared" si="13"/>
      </c>
      <c r="W45" s="214">
        <f t="shared" si="10"/>
        <v>0</v>
      </c>
      <c r="X45" s="186">
        <v>4</v>
      </c>
      <c r="Y45" s="112"/>
      <c r="Z45" s="113"/>
      <c r="AA45" s="114"/>
      <c r="AB45" s="113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</row>
    <row r="46" spans="1:186" s="32" customFormat="1" ht="240" customHeight="1">
      <c r="A46" s="58">
        <f t="shared" si="12"/>
        <v>43</v>
      </c>
      <c r="B46" s="216" t="s">
        <v>329</v>
      </c>
      <c r="C46" s="168">
        <v>8</v>
      </c>
      <c r="D46" s="168" t="s">
        <v>12</v>
      </c>
      <c r="E46" s="169">
        <v>960</v>
      </c>
      <c r="F46" s="168"/>
      <c r="G46" s="168"/>
      <c r="H46" s="169">
        <v>931</v>
      </c>
      <c r="I46" s="169">
        <f t="shared" si="9"/>
        <v>29</v>
      </c>
      <c r="J46" s="170"/>
      <c r="K46" s="170">
        <v>29</v>
      </c>
      <c r="L46" s="168" t="s">
        <v>312</v>
      </c>
      <c r="M46" s="168" t="s">
        <v>313</v>
      </c>
      <c r="N46" s="168">
        <v>120</v>
      </c>
      <c r="O46" s="168" t="s">
        <v>314</v>
      </c>
      <c r="P46" s="171" t="s">
        <v>298</v>
      </c>
      <c r="Q46" s="172" t="s">
        <v>16</v>
      </c>
      <c r="R46" s="173">
        <v>3</v>
      </c>
      <c r="S46" s="173">
        <v>4</v>
      </c>
      <c r="T46" s="174">
        <f aca="true" t="shared" si="14" ref="T46:T59">K46-S46</f>
        <v>25</v>
      </c>
      <c r="U46" s="172" t="s">
        <v>287</v>
      </c>
      <c r="V46" s="103" t="str">
        <f t="shared" si="13"/>
        <v>+1</v>
      </c>
      <c r="W46" s="195">
        <f t="shared" si="10"/>
        <v>1</v>
      </c>
      <c r="X46" s="186">
        <v>2</v>
      </c>
      <c r="Y46" s="112"/>
      <c r="Z46" s="113"/>
      <c r="AA46" s="114"/>
      <c r="AB46" s="113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</row>
    <row r="47" spans="1:186" s="34" customFormat="1" ht="240" customHeight="1">
      <c r="A47" s="58">
        <f t="shared" si="12"/>
        <v>44</v>
      </c>
      <c r="B47" s="255" t="s">
        <v>455</v>
      </c>
      <c r="C47" s="199">
        <v>6</v>
      </c>
      <c r="D47" s="199" t="s">
        <v>11</v>
      </c>
      <c r="E47" s="200">
        <v>98</v>
      </c>
      <c r="F47" s="199"/>
      <c r="G47" s="199"/>
      <c r="H47" s="199">
        <v>92</v>
      </c>
      <c r="I47" s="200">
        <f>E47-(F47+H47)</f>
        <v>6</v>
      </c>
      <c r="J47" s="205">
        <v>5</v>
      </c>
      <c r="K47" s="205"/>
      <c r="L47" s="199">
        <v>129.62</v>
      </c>
      <c r="M47" s="199" t="s">
        <v>456</v>
      </c>
      <c r="N47" s="199">
        <v>180</v>
      </c>
      <c r="O47" s="199" t="s">
        <v>457</v>
      </c>
      <c r="P47" s="201" t="s">
        <v>458</v>
      </c>
      <c r="Q47" s="202" t="s">
        <v>16</v>
      </c>
      <c r="R47" s="206"/>
      <c r="S47" s="206"/>
      <c r="T47" s="203"/>
      <c r="U47" s="204">
        <v>1</v>
      </c>
      <c r="V47" s="212">
        <f t="shared" si="13"/>
      </c>
      <c r="W47" s="196">
        <f t="shared" si="10"/>
        <v>0</v>
      </c>
      <c r="X47" s="186">
        <v>4</v>
      </c>
      <c r="Y47" s="112"/>
      <c r="Z47" s="113"/>
      <c r="AA47" s="114"/>
      <c r="AB47" s="113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</row>
    <row r="48" spans="1:186" s="32" customFormat="1" ht="240" customHeight="1">
      <c r="A48" s="58">
        <f>A47+1</f>
        <v>45</v>
      </c>
      <c r="B48" s="251" t="s">
        <v>441</v>
      </c>
      <c r="C48" s="199">
        <v>3</v>
      </c>
      <c r="D48" s="199" t="s">
        <v>12</v>
      </c>
      <c r="E48" s="200">
        <v>311</v>
      </c>
      <c r="F48" s="199">
        <v>32</v>
      </c>
      <c r="G48" s="199" t="s">
        <v>442</v>
      </c>
      <c r="H48" s="200">
        <v>0</v>
      </c>
      <c r="I48" s="200">
        <f t="shared" si="9"/>
        <v>279</v>
      </c>
      <c r="J48" s="205">
        <v>279</v>
      </c>
      <c r="K48" s="205"/>
      <c r="L48" s="199">
        <v>83.28</v>
      </c>
      <c r="M48" s="199" t="s">
        <v>443</v>
      </c>
      <c r="N48" s="199" t="s">
        <v>15</v>
      </c>
      <c r="O48" s="199" t="s">
        <v>444</v>
      </c>
      <c r="P48" s="201" t="s">
        <v>445</v>
      </c>
      <c r="Q48" s="202">
        <v>41453</v>
      </c>
      <c r="R48" s="206"/>
      <c r="S48" s="206"/>
      <c r="T48" s="203"/>
      <c r="U48" s="252">
        <v>0.62</v>
      </c>
      <c r="V48" s="149">
        <f t="shared" si="13"/>
      </c>
      <c r="W48" s="195">
        <f t="shared" si="10"/>
        <v>0</v>
      </c>
      <c r="X48" s="186">
        <v>8</v>
      </c>
      <c r="Y48" s="112"/>
      <c r="Z48" s="113"/>
      <c r="AA48" s="114"/>
      <c r="AB48" s="113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</row>
    <row r="49" spans="1:186" s="32" customFormat="1" ht="240" customHeight="1">
      <c r="A49" s="58">
        <f>A48+1</f>
        <v>46</v>
      </c>
      <c r="B49" s="171" t="s">
        <v>353</v>
      </c>
      <c r="C49" s="168">
        <v>10</v>
      </c>
      <c r="D49" s="168" t="s">
        <v>11</v>
      </c>
      <c r="E49" s="169">
        <v>1321</v>
      </c>
      <c r="F49" s="168">
        <v>645</v>
      </c>
      <c r="G49" s="168" t="s">
        <v>354</v>
      </c>
      <c r="H49" s="169">
        <v>294</v>
      </c>
      <c r="I49" s="169">
        <f>E49-(F49+H49)</f>
        <v>382</v>
      </c>
      <c r="J49" s="170"/>
      <c r="K49" s="170">
        <v>288</v>
      </c>
      <c r="L49" s="168" t="s">
        <v>352</v>
      </c>
      <c r="M49" s="168" t="s">
        <v>355</v>
      </c>
      <c r="N49" s="168" t="s">
        <v>15</v>
      </c>
      <c r="O49" s="168" t="s">
        <v>356</v>
      </c>
      <c r="P49" s="171" t="s">
        <v>357</v>
      </c>
      <c r="Q49" s="172" t="s">
        <v>16</v>
      </c>
      <c r="R49" s="173">
        <v>61</v>
      </c>
      <c r="S49" s="173">
        <v>61</v>
      </c>
      <c r="T49" s="174">
        <f t="shared" si="14"/>
        <v>227</v>
      </c>
      <c r="U49" s="237">
        <v>0.81</v>
      </c>
      <c r="V49" s="149">
        <f t="shared" si="13"/>
      </c>
      <c r="W49" s="195">
        <f t="shared" si="10"/>
        <v>0</v>
      </c>
      <c r="X49" s="186">
        <v>8</v>
      </c>
      <c r="Y49" s="112"/>
      <c r="Z49" s="113"/>
      <c r="AA49" s="114"/>
      <c r="AB49" s="113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</row>
    <row r="50" spans="1:186" s="34" customFormat="1" ht="240" customHeight="1">
      <c r="A50" s="58">
        <f t="shared" si="12"/>
        <v>47</v>
      </c>
      <c r="B50" s="217" t="s">
        <v>228</v>
      </c>
      <c r="C50" s="168">
        <v>10</v>
      </c>
      <c r="D50" s="168" t="s">
        <v>12</v>
      </c>
      <c r="E50" s="169">
        <v>1276</v>
      </c>
      <c r="F50" s="168">
        <v>64</v>
      </c>
      <c r="G50" s="168" t="s">
        <v>230</v>
      </c>
      <c r="H50" s="168">
        <v>291</v>
      </c>
      <c r="I50" s="169">
        <f t="shared" si="9"/>
        <v>921</v>
      </c>
      <c r="J50" s="174"/>
      <c r="K50" s="174">
        <f>198+173</f>
        <v>371</v>
      </c>
      <c r="L50" s="168" t="s">
        <v>229</v>
      </c>
      <c r="M50" s="168" t="s">
        <v>254</v>
      </c>
      <c r="N50" s="168" t="s">
        <v>56</v>
      </c>
      <c r="O50" s="168" t="s">
        <v>255</v>
      </c>
      <c r="P50" s="171" t="s">
        <v>298</v>
      </c>
      <c r="Q50" s="184" t="s">
        <v>16</v>
      </c>
      <c r="R50" s="173">
        <v>100</v>
      </c>
      <c r="S50" s="173">
        <v>102</v>
      </c>
      <c r="T50" s="174">
        <f t="shared" si="14"/>
        <v>269</v>
      </c>
      <c r="U50" s="175">
        <v>0.92</v>
      </c>
      <c r="V50" s="241" t="str">
        <f t="shared" si="13"/>
        <v>+2</v>
      </c>
      <c r="W50" s="195">
        <f t="shared" si="10"/>
        <v>2</v>
      </c>
      <c r="X50" s="186">
        <v>6</v>
      </c>
      <c r="Y50" s="112"/>
      <c r="Z50" s="113"/>
      <c r="AA50" s="114"/>
      <c r="AB50" s="113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</row>
    <row r="51" spans="1:28" s="34" customFormat="1" ht="240" customHeight="1">
      <c r="A51" s="58">
        <f aca="true" t="shared" si="15" ref="A51:A56">A50+1</f>
        <v>48</v>
      </c>
      <c r="B51" s="177" t="s">
        <v>226</v>
      </c>
      <c r="C51" s="168">
        <v>5</v>
      </c>
      <c r="D51" s="168" t="s">
        <v>11</v>
      </c>
      <c r="E51" s="169">
        <v>240</v>
      </c>
      <c r="F51" s="168"/>
      <c r="G51" s="168"/>
      <c r="H51" s="168">
        <v>215</v>
      </c>
      <c r="I51" s="169">
        <f aca="true" t="shared" si="16" ref="I51:I59">E51-(F51+H51)</f>
        <v>25</v>
      </c>
      <c r="J51" s="170"/>
      <c r="K51" s="170">
        <v>25</v>
      </c>
      <c r="L51" s="168">
        <v>64.71</v>
      </c>
      <c r="M51" s="169" t="s">
        <v>250</v>
      </c>
      <c r="N51" s="168">
        <v>180</v>
      </c>
      <c r="O51" s="168" t="s">
        <v>251</v>
      </c>
      <c r="P51" s="171" t="s">
        <v>298</v>
      </c>
      <c r="Q51" s="172" t="s">
        <v>16</v>
      </c>
      <c r="R51" s="173">
        <v>19</v>
      </c>
      <c r="S51" s="173">
        <v>19</v>
      </c>
      <c r="T51" s="174">
        <f t="shared" si="14"/>
        <v>6</v>
      </c>
      <c r="U51" s="175">
        <v>1</v>
      </c>
      <c r="V51" s="103">
        <f>+IF(S51-R51&gt;0,"+"&amp;W51,"")</f>
      </c>
      <c r="W51" s="195">
        <f>+S51-R51</f>
        <v>0</v>
      </c>
      <c r="X51" s="190">
        <v>7</v>
      </c>
      <c r="Y51" s="33"/>
      <c r="Z51" s="125"/>
      <c r="AB51" s="125"/>
    </row>
    <row r="52" spans="1:28" s="34" customFormat="1" ht="240" customHeight="1">
      <c r="A52" s="58">
        <f t="shared" si="15"/>
        <v>49</v>
      </c>
      <c r="B52" s="177" t="s">
        <v>203</v>
      </c>
      <c r="C52" s="168">
        <v>8</v>
      </c>
      <c r="D52" s="168" t="s">
        <v>12</v>
      </c>
      <c r="E52" s="169">
        <v>104</v>
      </c>
      <c r="F52" s="168"/>
      <c r="G52" s="168"/>
      <c r="H52" s="168">
        <v>102</v>
      </c>
      <c r="I52" s="169">
        <f t="shared" si="16"/>
        <v>2</v>
      </c>
      <c r="J52" s="170"/>
      <c r="K52" s="170">
        <v>2</v>
      </c>
      <c r="L52" s="168">
        <v>118.21</v>
      </c>
      <c r="M52" s="169" t="s">
        <v>309</v>
      </c>
      <c r="N52" s="168">
        <v>180</v>
      </c>
      <c r="O52" s="168" t="s">
        <v>310</v>
      </c>
      <c r="P52" s="171" t="s">
        <v>381</v>
      </c>
      <c r="Q52" s="172" t="s">
        <v>16</v>
      </c>
      <c r="R52" s="173">
        <v>0</v>
      </c>
      <c r="S52" s="173">
        <v>0</v>
      </c>
      <c r="T52" s="174">
        <f t="shared" si="14"/>
        <v>2</v>
      </c>
      <c r="U52" s="175">
        <v>1</v>
      </c>
      <c r="V52" s="103">
        <f t="shared" si="13"/>
      </c>
      <c r="W52" s="195">
        <f t="shared" si="10"/>
        <v>0</v>
      </c>
      <c r="X52" s="190">
        <v>6</v>
      </c>
      <c r="Y52" s="33"/>
      <c r="Z52" s="125"/>
      <c r="AB52" s="125"/>
    </row>
    <row r="53" spans="1:186" s="32" customFormat="1" ht="240" customHeight="1">
      <c r="A53" s="58">
        <f t="shared" si="15"/>
        <v>50</v>
      </c>
      <c r="B53" s="171" t="s">
        <v>29</v>
      </c>
      <c r="C53" s="168">
        <v>2</v>
      </c>
      <c r="D53" s="168" t="s">
        <v>12</v>
      </c>
      <c r="E53" s="169">
        <v>300</v>
      </c>
      <c r="F53" s="168">
        <v>40</v>
      </c>
      <c r="G53" s="168" t="s">
        <v>199</v>
      </c>
      <c r="H53" s="168">
        <v>244</v>
      </c>
      <c r="I53" s="169">
        <f t="shared" si="16"/>
        <v>16</v>
      </c>
      <c r="J53" s="170"/>
      <c r="K53" s="170">
        <v>16</v>
      </c>
      <c r="L53" s="168" t="s">
        <v>210</v>
      </c>
      <c r="M53" s="169" t="s">
        <v>265</v>
      </c>
      <c r="N53" s="168" t="s">
        <v>56</v>
      </c>
      <c r="O53" s="168" t="s">
        <v>266</v>
      </c>
      <c r="P53" s="171" t="s">
        <v>298</v>
      </c>
      <c r="Q53" s="172" t="s">
        <v>16</v>
      </c>
      <c r="R53" s="173">
        <v>0</v>
      </c>
      <c r="S53" s="173">
        <v>0</v>
      </c>
      <c r="T53" s="174">
        <f t="shared" si="14"/>
        <v>16</v>
      </c>
      <c r="U53" s="175">
        <v>1</v>
      </c>
      <c r="V53" s="149">
        <f>+IF(S53-R53&gt;0,"+"&amp;W53,"")</f>
      </c>
      <c r="W53" s="195">
        <f t="shared" si="10"/>
        <v>0</v>
      </c>
      <c r="X53" s="186">
        <v>6</v>
      </c>
      <c r="Y53" s="112"/>
      <c r="Z53" s="113"/>
      <c r="AA53" s="114"/>
      <c r="AB53" s="113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</row>
    <row r="54" spans="1:186" s="32" customFormat="1" ht="240" customHeight="1">
      <c r="A54" s="58">
        <f t="shared" si="15"/>
        <v>51</v>
      </c>
      <c r="B54" s="171" t="s">
        <v>30</v>
      </c>
      <c r="C54" s="168">
        <v>10</v>
      </c>
      <c r="D54" s="168" t="s">
        <v>11</v>
      </c>
      <c r="E54" s="169">
        <v>340</v>
      </c>
      <c r="F54" s="168">
        <v>50</v>
      </c>
      <c r="G54" s="185" t="s">
        <v>189</v>
      </c>
      <c r="H54" s="168">
        <v>288</v>
      </c>
      <c r="I54" s="169">
        <f t="shared" si="16"/>
        <v>2</v>
      </c>
      <c r="J54" s="170"/>
      <c r="K54" s="170">
        <v>2</v>
      </c>
      <c r="L54" s="168">
        <v>134.74</v>
      </c>
      <c r="M54" s="169">
        <v>156805</v>
      </c>
      <c r="N54" s="168" t="s">
        <v>56</v>
      </c>
      <c r="O54" s="168" t="s">
        <v>261</v>
      </c>
      <c r="P54" s="171" t="s">
        <v>298</v>
      </c>
      <c r="Q54" s="172" t="s">
        <v>16</v>
      </c>
      <c r="R54" s="173">
        <v>0</v>
      </c>
      <c r="S54" s="173">
        <v>0</v>
      </c>
      <c r="T54" s="174">
        <f t="shared" si="14"/>
        <v>2</v>
      </c>
      <c r="U54" s="175">
        <v>1</v>
      </c>
      <c r="V54" s="149">
        <f>+IF(S54-R54&gt;0,"+"&amp;W54,"")</f>
      </c>
      <c r="W54" s="195">
        <f t="shared" si="10"/>
        <v>0</v>
      </c>
      <c r="X54" s="186">
        <v>6</v>
      </c>
      <c r="Y54" s="112"/>
      <c r="Z54" s="113"/>
      <c r="AA54" s="114"/>
      <c r="AB54" s="113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</row>
    <row r="55" spans="1:186" s="32" customFormat="1" ht="240" customHeight="1">
      <c r="A55" s="58">
        <f>A54+1</f>
        <v>52</v>
      </c>
      <c r="B55" s="177" t="s">
        <v>207</v>
      </c>
      <c r="C55" s="168">
        <v>8</v>
      </c>
      <c r="D55" s="168" t="s">
        <v>12</v>
      </c>
      <c r="E55" s="169">
        <v>108</v>
      </c>
      <c r="F55" s="168"/>
      <c r="G55" s="185"/>
      <c r="H55" s="168">
        <v>106</v>
      </c>
      <c r="I55" s="169">
        <f t="shared" si="16"/>
        <v>2</v>
      </c>
      <c r="J55" s="170"/>
      <c r="K55" s="170">
        <v>2</v>
      </c>
      <c r="L55" s="168">
        <v>106.63</v>
      </c>
      <c r="M55" s="168" t="s">
        <v>378</v>
      </c>
      <c r="N55" s="168">
        <v>120</v>
      </c>
      <c r="O55" s="168" t="s">
        <v>379</v>
      </c>
      <c r="P55" s="171" t="s">
        <v>311</v>
      </c>
      <c r="Q55" s="172" t="s">
        <v>16</v>
      </c>
      <c r="R55" s="173">
        <v>0</v>
      </c>
      <c r="S55" s="173">
        <v>0</v>
      </c>
      <c r="T55" s="174">
        <f t="shared" si="14"/>
        <v>2</v>
      </c>
      <c r="U55" s="175">
        <v>1</v>
      </c>
      <c r="V55" s="149">
        <f t="shared" si="13"/>
      </c>
      <c r="W55" s="195">
        <f t="shared" si="10"/>
        <v>0</v>
      </c>
      <c r="X55" s="186">
        <v>6</v>
      </c>
      <c r="Y55" s="112"/>
      <c r="Z55" s="113"/>
      <c r="AA55" s="114"/>
      <c r="AB55" s="113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</row>
    <row r="56" spans="1:186" s="32" customFormat="1" ht="240" customHeight="1">
      <c r="A56" s="58">
        <f t="shared" si="15"/>
        <v>53</v>
      </c>
      <c r="B56" s="178" t="s">
        <v>231</v>
      </c>
      <c r="C56" s="168">
        <v>6</v>
      </c>
      <c r="D56" s="168" t="s">
        <v>12</v>
      </c>
      <c r="E56" s="169">
        <v>128</v>
      </c>
      <c r="F56" s="168"/>
      <c r="G56" s="168"/>
      <c r="H56" s="168">
        <v>123</v>
      </c>
      <c r="I56" s="169">
        <f t="shared" si="16"/>
        <v>5</v>
      </c>
      <c r="J56" s="170"/>
      <c r="K56" s="170">
        <f>2+2</f>
        <v>4</v>
      </c>
      <c r="L56" s="168">
        <v>127.32</v>
      </c>
      <c r="M56" s="169" t="s">
        <v>241</v>
      </c>
      <c r="N56" s="168" t="s">
        <v>232</v>
      </c>
      <c r="O56" s="168" t="s">
        <v>242</v>
      </c>
      <c r="P56" s="171" t="s">
        <v>298</v>
      </c>
      <c r="Q56" s="172" t="s">
        <v>16</v>
      </c>
      <c r="R56" s="171">
        <v>0</v>
      </c>
      <c r="S56" s="171">
        <v>0</v>
      </c>
      <c r="T56" s="174">
        <f t="shared" si="14"/>
        <v>4</v>
      </c>
      <c r="U56" s="175">
        <v>1</v>
      </c>
      <c r="V56" s="103">
        <f>+IF(S56-R56&gt;0,"+"&amp;W56,"")</f>
      </c>
      <c r="W56" s="195">
        <f t="shared" si="10"/>
        <v>0</v>
      </c>
      <c r="X56" s="189">
        <v>2</v>
      </c>
      <c r="Y56" s="112"/>
      <c r="Z56" s="113"/>
      <c r="AA56" s="114"/>
      <c r="AB56" s="113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</row>
    <row r="57" spans="1:186" s="32" customFormat="1" ht="240" customHeight="1">
      <c r="A57" s="58">
        <f>A56+1</f>
        <v>54</v>
      </c>
      <c r="B57" s="181" t="s">
        <v>358</v>
      </c>
      <c r="C57" s="168">
        <v>2</v>
      </c>
      <c r="D57" s="168" t="s">
        <v>11</v>
      </c>
      <c r="E57" s="169">
        <v>492</v>
      </c>
      <c r="F57" s="168"/>
      <c r="G57" s="185"/>
      <c r="H57" s="168">
        <v>491</v>
      </c>
      <c r="I57" s="169">
        <f>E57-(F57+H57)</f>
        <v>1</v>
      </c>
      <c r="J57" s="170"/>
      <c r="K57" s="170">
        <v>1</v>
      </c>
      <c r="L57" s="168">
        <v>111.18</v>
      </c>
      <c r="M57" s="169">
        <v>87211</v>
      </c>
      <c r="N57" s="168" t="s">
        <v>56</v>
      </c>
      <c r="O57" s="168" t="s">
        <v>359</v>
      </c>
      <c r="P57" s="171" t="s">
        <v>298</v>
      </c>
      <c r="Q57" s="172" t="s">
        <v>16</v>
      </c>
      <c r="R57" s="173">
        <v>0</v>
      </c>
      <c r="S57" s="173">
        <v>0</v>
      </c>
      <c r="T57" s="174">
        <f t="shared" si="14"/>
        <v>1</v>
      </c>
      <c r="U57" s="175">
        <v>1</v>
      </c>
      <c r="V57" s="149">
        <f>+IF(S57-R57&gt;0,"+"&amp;W57,"")</f>
      </c>
      <c r="W57" s="207">
        <f>+S57-R57</f>
        <v>0</v>
      </c>
      <c r="X57" s="112">
        <v>2</v>
      </c>
      <c r="Y57" s="112"/>
      <c r="Z57" s="113"/>
      <c r="AA57" s="114"/>
      <c r="AB57" s="113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</row>
    <row r="58" spans="1:186" s="32" customFormat="1" ht="240" customHeight="1">
      <c r="A58" s="58">
        <f>A57+1</f>
        <v>55</v>
      </c>
      <c r="B58" s="239" t="s">
        <v>463</v>
      </c>
      <c r="C58" s="199">
        <v>5</v>
      </c>
      <c r="D58" s="199" t="s">
        <v>12</v>
      </c>
      <c r="E58" s="200">
        <v>174</v>
      </c>
      <c r="F58" s="199"/>
      <c r="G58" s="259"/>
      <c r="H58" s="199">
        <v>172</v>
      </c>
      <c r="I58" s="200">
        <f>E58-(F58+H58)</f>
        <v>2</v>
      </c>
      <c r="J58" s="205">
        <v>2</v>
      </c>
      <c r="K58" s="205"/>
      <c r="L58" s="199">
        <v>84.4</v>
      </c>
      <c r="M58" s="199" t="s">
        <v>464</v>
      </c>
      <c r="N58" s="199">
        <v>180</v>
      </c>
      <c r="O58" s="199" t="s">
        <v>465</v>
      </c>
      <c r="P58" s="201" t="s">
        <v>466</v>
      </c>
      <c r="Q58" s="202" t="s">
        <v>16</v>
      </c>
      <c r="R58" s="206"/>
      <c r="S58" s="206"/>
      <c r="T58" s="203"/>
      <c r="U58" s="204">
        <v>1</v>
      </c>
      <c r="V58" s="103">
        <f>+IF(S58-R58&gt;0,"+"&amp;W58,"")</f>
      </c>
      <c r="W58" s="195">
        <f>+S58-R58</f>
        <v>0</v>
      </c>
      <c r="X58" s="112">
        <v>7</v>
      </c>
      <c r="Y58" s="112"/>
      <c r="Z58" s="113"/>
      <c r="AA58" s="114"/>
      <c r="AB58" s="113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</row>
    <row r="59" spans="1:186" s="32" customFormat="1" ht="240" customHeight="1">
      <c r="A59" s="58">
        <f>A58+1</f>
        <v>56</v>
      </c>
      <c r="B59" s="177" t="s">
        <v>225</v>
      </c>
      <c r="C59" s="168">
        <v>7</v>
      </c>
      <c r="D59" s="168" t="s">
        <v>12</v>
      </c>
      <c r="E59" s="169">
        <v>98</v>
      </c>
      <c r="F59" s="168"/>
      <c r="G59" s="185"/>
      <c r="H59" s="168">
        <v>40</v>
      </c>
      <c r="I59" s="169">
        <f t="shared" si="16"/>
        <v>58</v>
      </c>
      <c r="J59" s="170"/>
      <c r="K59" s="170">
        <v>58</v>
      </c>
      <c r="L59" s="168">
        <v>115.93</v>
      </c>
      <c r="M59" s="168" t="s">
        <v>246</v>
      </c>
      <c r="N59" s="168" t="s">
        <v>15</v>
      </c>
      <c r="O59" s="168" t="s">
        <v>247</v>
      </c>
      <c r="P59" s="171" t="s">
        <v>298</v>
      </c>
      <c r="Q59" s="172" t="s">
        <v>16</v>
      </c>
      <c r="R59" s="173">
        <v>0</v>
      </c>
      <c r="S59" s="173">
        <v>0</v>
      </c>
      <c r="T59" s="174">
        <f t="shared" si="14"/>
        <v>58</v>
      </c>
      <c r="U59" s="175">
        <v>0.8</v>
      </c>
      <c r="V59" s="149">
        <f>+IF(S59-R59&gt;0,"+"&amp;W59,"")</f>
      </c>
      <c r="W59" s="196">
        <f>+S59-R59</f>
        <v>0</v>
      </c>
      <c r="X59" s="186">
        <v>6</v>
      </c>
      <c r="Y59" s="112"/>
      <c r="Z59" s="113"/>
      <c r="AA59" s="114"/>
      <c r="AB59" s="113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</row>
    <row r="60" spans="1:186" s="35" customFormat="1" ht="180" customHeight="1">
      <c r="A60" s="280">
        <f>+E60</f>
        <v>55506</v>
      </c>
      <c r="B60" s="281"/>
      <c r="C60" s="59"/>
      <c r="D60" s="60"/>
      <c r="E60" s="61">
        <f>SUM(E4:E59)</f>
        <v>55506</v>
      </c>
      <c r="F60" s="61">
        <f>SUM(F4:F59)</f>
        <v>23278</v>
      </c>
      <c r="G60" s="61"/>
      <c r="H60" s="61">
        <f>SUM(H4:H59)</f>
        <v>25195</v>
      </c>
      <c r="I60" s="61">
        <f>SUM(I4:I59)</f>
        <v>7033</v>
      </c>
      <c r="J60" s="61"/>
      <c r="K60" s="61">
        <f>SUM(K4:K59)</f>
        <v>3002</v>
      </c>
      <c r="L60" s="61"/>
      <c r="M60" s="61" t="s">
        <v>21</v>
      </c>
      <c r="N60" s="61"/>
      <c r="O60" s="61"/>
      <c r="P60" s="60"/>
      <c r="Q60" s="60"/>
      <c r="R60" s="61">
        <f>SUM(R4:R59)</f>
        <v>4010</v>
      </c>
      <c r="S60" s="61">
        <f>SUM(S4:S59)</f>
        <v>4305</v>
      </c>
      <c r="T60" s="61">
        <f>SUM(T4:T59)</f>
        <v>2043</v>
      </c>
      <c r="U60" s="61"/>
      <c r="V60" s="104"/>
      <c r="W60" s="196">
        <f>SUM(W4:W59)</f>
        <v>295</v>
      </c>
      <c r="X60" s="186"/>
      <c r="Y60" s="112"/>
      <c r="Z60" s="113"/>
      <c r="AA60" s="114"/>
      <c r="AB60" s="113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</row>
    <row r="61" spans="2:186" s="37" customFormat="1" ht="59.25">
      <c r="B61" s="48" t="s">
        <v>39</v>
      </c>
      <c r="C61" s="49"/>
      <c r="D61" s="50"/>
      <c r="E61" s="50"/>
      <c r="F61" s="50"/>
      <c r="J61" s="82"/>
      <c r="Q61" s="47"/>
      <c r="R61" s="82"/>
      <c r="V61" s="105"/>
      <c r="W61" s="193"/>
      <c r="X61" s="186"/>
      <c r="Y61" s="117"/>
      <c r="Z61" s="117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</row>
    <row r="62" spans="2:186" s="37" customFormat="1" ht="59.25">
      <c r="B62" s="48" t="s">
        <v>40</v>
      </c>
      <c r="C62" s="49"/>
      <c r="D62" s="50"/>
      <c r="E62" s="50"/>
      <c r="F62" s="50"/>
      <c r="G62" s="50"/>
      <c r="N62" s="82"/>
      <c r="Q62" s="47"/>
      <c r="V62" s="105"/>
      <c r="W62" s="193"/>
      <c r="X62" s="186"/>
      <c r="Y62" s="117"/>
      <c r="Z62" s="117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</row>
    <row r="63" spans="2:186" s="37" customFormat="1" ht="59.25">
      <c r="B63" s="48" t="s">
        <v>142</v>
      </c>
      <c r="C63" s="49"/>
      <c r="D63" s="50"/>
      <c r="E63" s="50"/>
      <c r="F63" s="50"/>
      <c r="G63" s="50"/>
      <c r="N63" s="82"/>
      <c r="Q63" s="47"/>
      <c r="V63" s="105"/>
      <c r="W63" s="193"/>
      <c r="X63" s="186"/>
      <c r="Y63" s="117"/>
      <c r="Z63" s="117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</row>
    <row r="64" spans="2:186" s="37" customFormat="1" ht="59.25">
      <c r="B64" s="69" t="s">
        <v>143</v>
      </c>
      <c r="C64" s="49"/>
      <c r="D64" s="50"/>
      <c r="E64" s="50"/>
      <c r="F64" s="50"/>
      <c r="G64" s="50"/>
      <c r="N64" s="82"/>
      <c r="Q64" s="47"/>
      <c r="V64" s="105"/>
      <c r="W64" s="193"/>
      <c r="X64" s="186"/>
      <c r="Y64" s="117"/>
      <c r="Z64" s="117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</row>
    <row r="65" spans="2:186" s="37" customFormat="1" ht="59.25">
      <c r="B65" s="69"/>
      <c r="C65" s="49"/>
      <c r="D65" s="50"/>
      <c r="E65" s="50"/>
      <c r="F65" s="50"/>
      <c r="G65" s="50"/>
      <c r="N65" s="82"/>
      <c r="Q65" s="47"/>
      <c r="V65" s="105"/>
      <c r="W65" s="193"/>
      <c r="X65" s="186"/>
      <c r="Y65" s="117"/>
      <c r="Z65" s="117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</row>
    <row r="66" spans="1:22" ht="59.25">
      <c r="A66" s="63" t="s">
        <v>84</v>
      </c>
      <c r="B66" s="64"/>
      <c r="C66" s="65"/>
      <c r="D66" s="65"/>
      <c r="E66" s="64"/>
      <c r="F66" s="64"/>
      <c r="G66" s="62"/>
      <c r="H66" s="50"/>
      <c r="I66" s="50"/>
      <c r="J66" s="50"/>
      <c r="K66" s="37"/>
      <c r="L66" s="37"/>
      <c r="M66" s="37"/>
      <c r="N66" s="37"/>
      <c r="O66" s="37"/>
      <c r="P66" s="37"/>
      <c r="Q66" s="47"/>
      <c r="R66" s="37"/>
      <c r="S66" s="37"/>
      <c r="T66" s="37"/>
      <c r="U66" s="37"/>
      <c r="V66" s="105"/>
    </row>
    <row r="67" spans="1:22" ht="59.25">
      <c r="A67" s="66" t="s">
        <v>85</v>
      </c>
      <c r="B67" s="64"/>
      <c r="C67" s="65"/>
      <c r="D67" s="65"/>
      <c r="E67" s="64"/>
      <c r="F67" s="64"/>
      <c r="G67" s="62"/>
      <c r="H67" s="50"/>
      <c r="I67" s="50"/>
      <c r="J67" s="50"/>
      <c r="K67" s="37"/>
      <c r="L67" s="37"/>
      <c r="M67" s="37"/>
      <c r="N67" s="37"/>
      <c r="O67" s="37"/>
      <c r="P67" s="37"/>
      <c r="Q67" s="47"/>
      <c r="R67" s="37"/>
      <c r="S67" s="37"/>
      <c r="T67" s="37"/>
      <c r="U67" s="37"/>
      <c r="V67" s="105"/>
    </row>
    <row r="68" spans="1:22" ht="59.25">
      <c r="A68" s="135" t="s">
        <v>191</v>
      </c>
      <c r="B68" s="64"/>
      <c r="C68" s="65"/>
      <c r="D68" s="65"/>
      <c r="E68" s="64"/>
      <c r="F68" s="64"/>
      <c r="G68" s="62"/>
      <c r="H68" s="50"/>
      <c r="I68" s="50"/>
      <c r="J68" s="50"/>
      <c r="K68" s="37"/>
      <c r="L68" s="37"/>
      <c r="M68" s="37"/>
      <c r="N68" s="37"/>
      <c r="O68" s="37"/>
      <c r="P68" s="37"/>
      <c r="Q68" s="47"/>
      <c r="R68" s="37"/>
      <c r="S68" s="37"/>
      <c r="T68" s="37"/>
      <c r="U68" s="37"/>
      <c r="V68" s="105"/>
    </row>
    <row r="69" spans="1:22" ht="59.25">
      <c r="A69" s="89" t="s">
        <v>140</v>
      </c>
      <c r="B69" s="64"/>
      <c r="C69" s="65"/>
      <c r="D69" s="65"/>
      <c r="E69" s="64"/>
      <c r="F69" s="64"/>
      <c r="G69" s="62"/>
      <c r="H69" s="50"/>
      <c r="I69" s="50"/>
      <c r="J69" s="50"/>
      <c r="K69" s="37"/>
      <c r="L69" s="37"/>
      <c r="M69" s="37"/>
      <c r="N69" s="37"/>
      <c r="O69" s="37"/>
      <c r="P69" s="37"/>
      <c r="Q69" s="47"/>
      <c r="R69" s="37"/>
      <c r="S69" s="37"/>
      <c r="T69" s="37"/>
      <c r="U69" s="37"/>
      <c r="V69" s="105"/>
    </row>
    <row r="70" spans="1:22" ht="59.25">
      <c r="A70" s="90" t="s">
        <v>141</v>
      </c>
      <c r="B70" s="64"/>
      <c r="C70" s="65"/>
      <c r="D70" s="65"/>
      <c r="E70" s="64"/>
      <c r="F70" s="64"/>
      <c r="G70" s="62"/>
      <c r="H70" s="50"/>
      <c r="I70" s="50"/>
      <c r="J70" s="50"/>
      <c r="K70" s="37"/>
      <c r="L70" s="37"/>
      <c r="M70" s="37"/>
      <c r="N70" s="37"/>
      <c r="O70" s="37"/>
      <c r="P70" s="37"/>
      <c r="Q70" s="47"/>
      <c r="R70" s="37"/>
      <c r="S70" s="37"/>
      <c r="T70" s="37"/>
      <c r="U70" s="37"/>
      <c r="V70" s="105"/>
    </row>
    <row r="71" spans="1:22" ht="68.25" customHeight="1">
      <c r="A71" s="67" t="s">
        <v>86</v>
      </c>
      <c r="B71" s="68"/>
      <c r="C71" s="68"/>
      <c r="D71" s="68"/>
      <c r="E71" s="69"/>
      <c r="F71" s="69"/>
      <c r="G71" s="70"/>
      <c r="H71" s="50"/>
      <c r="I71" s="50"/>
      <c r="J71" s="50"/>
      <c r="K71" s="37"/>
      <c r="L71" s="37"/>
      <c r="M71" s="37"/>
      <c r="N71" s="37"/>
      <c r="O71" s="37"/>
      <c r="P71" s="37"/>
      <c r="Q71" s="47"/>
      <c r="R71" s="37"/>
      <c r="S71" s="37"/>
      <c r="T71" s="37"/>
      <c r="U71" s="37"/>
      <c r="V71" s="105"/>
    </row>
    <row r="72" spans="1:22" ht="59.25" hidden="1">
      <c r="A72" s="48"/>
      <c r="B72" s="44" t="s">
        <v>35</v>
      </c>
      <c r="C72" s="42"/>
      <c r="D72" s="43"/>
      <c r="E72" s="42"/>
      <c r="F72" s="42"/>
      <c r="G72" s="43"/>
      <c r="H72" s="43"/>
      <c r="I72" s="43"/>
      <c r="J72" s="43"/>
      <c r="K72" s="42"/>
      <c r="L72" s="44" t="s">
        <v>48</v>
      </c>
      <c r="M72" s="42"/>
      <c r="N72" s="43"/>
      <c r="O72" s="43"/>
      <c r="P72" s="42"/>
      <c r="Q72" s="42"/>
      <c r="R72" s="43"/>
      <c r="S72" s="43"/>
      <c r="T72" s="37"/>
      <c r="U72" s="37"/>
      <c r="V72" s="105"/>
    </row>
    <row r="73" spans="1:22" ht="59.25" hidden="1">
      <c r="A73" s="48"/>
      <c r="B73" s="44" t="s">
        <v>37</v>
      </c>
      <c r="C73" s="42"/>
      <c r="D73" s="43"/>
      <c r="E73" s="42"/>
      <c r="F73" s="42"/>
      <c r="G73" s="43"/>
      <c r="H73" s="43"/>
      <c r="I73" s="43"/>
      <c r="J73" s="43"/>
      <c r="K73" s="42"/>
      <c r="L73" s="44" t="s">
        <v>42</v>
      </c>
      <c r="M73" s="42"/>
      <c r="N73" s="43"/>
      <c r="O73" s="43"/>
      <c r="P73" s="42"/>
      <c r="Q73" s="42"/>
      <c r="R73" s="43"/>
      <c r="S73" s="43"/>
      <c r="T73" s="37"/>
      <c r="U73" s="37"/>
      <c r="V73" s="105"/>
    </row>
    <row r="74" spans="1:22" ht="59.25" hidden="1">
      <c r="A74" s="48"/>
      <c r="B74" s="44" t="s">
        <v>38</v>
      </c>
      <c r="C74" s="42"/>
      <c r="D74" s="43"/>
      <c r="E74" s="42"/>
      <c r="F74" s="42"/>
      <c r="G74" s="43"/>
      <c r="H74" s="43"/>
      <c r="I74" s="43"/>
      <c r="J74" s="43"/>
      <c r="K74" s="42"/>
      <c r="L74" s="44" t="s">
        <v>47</v>
      </c>
      <c r="M74" s="42"/>
      <c r="N74" s="43"/>
      <c r="O74" s="43"/>
      <c r="P74" s="42"/>
      <c r="Q74" s="42"/>
      <c r="R74" s="43"/>
      <c r="S74" s="43"/>
      <c r="T74" s="37"/>
      <c r="U74" s="37"/>
      <c r="V74" s="105"/>
    </row>
    <row r="75" spans="1:22" ht="59.25" hidden="1">
      <c r="A75" s="48"/>
      <c r="B75" s="44" t="s">
        <v>41</v>
      </c>
      <c r="C75" s="42"/>
      <c r="D75" s="43"/>
      <c r="E75" s="42"/>
      <c r="F75" s="42"/>
      <c r="G75" s="43"/>
      <c r="H75" s="43"/>
      <c r="I75" s="43"/>
      <c r="J75" s="43"/>
      <c r="K75" s="43"/>
      <c r="L75" s="44" t="s">
        <v>49</v>
      </c>
      <c r="M75" s="42"/>
      <c r="N75" s="43"/>
      <c r="O75" s="43"/>
      <c r="P75" s="42"/>
      <c r="Q75" s="42"/>
      <c r="R75" s="43"/>
      <c r="S75" s="43"/>
      <c r="U75" s="37"/>
      <c r="V75" s="105"/>
    </row>
    <row r="76" spans="1:22" ht="59.25" hidden="1">
      <c r="A76" s="48"/>
      <c r="B76" s="44" t="s">
        <v>43</v>
      </c>
      <c r="C76" s="42"/>
      <c r="D76" s="43"/>
      <c r="E76" s="42"/>
      <c r="F76" s="42"/>
      <c r="G76" s="43"/>
      <c r="H76" s="43"/>
      <c r="I76" s="43"/>
      <c r="J76" s="43"/>
      <c r="K76" s="43"/>
      <c r="L76" s="44"/>
      <c r="M76" s="42"/>
      <c r="N76" s="43"/>
      <c r="O76" s="43"/>
      <c r="P76" s="42"/>
      <c r="Q76" s="42"/>
      <c r="R76" s="43"/>
      <c r="S76" s="43"/>
      <c r="U76" s="37"/>
      <c r="V76" s="105"/>
    </row>
    <row r="77" spans="1:22" ht="59.25" hidden="1">
      <c r="A77" s="48"/>
      <c r="B77" s="44" t="s">
        <v>44</v>
      </c>
      <c r="C77" s="42"/>
      <c r="D77" s="43"/>
      <c r="E77" s="42"/>
      <c r="F77" s="42"/>
      <c r="G77" s="43"/>
      <c r="H77" s="43"/>
      <c r="I77" s="43"/>
      <c r="J77" s="43"/>
      <c r="K77" s="43"/>
      <c r="L77" s="44" t="s">
        <v>50</v>
      </c>
      <c r="M77" s="42"/>
      <c r="N77" s="43"/>
      <c r="O77" s="43"/>
      <c r="P77" s="42"/>
      <c r="Q77" s="42"/>
      <c r="R77" s="43"/>
      <c r="S77" s="43"/>
      <c r="U77" s="37"/>
      <c r="V77" s="105"/>
    </row>
    <row r="78" spans="1:22" ht="59.25" hidden="1">
      <c r="A78" s="48"/>
      <c r="B78" s="44" t="s">
        <v>45</v>
      </c>
      <c r="C78" s="42"/>
      <c r="D78" s="43"/>
      <c r="E78" s="42"/>
      <c r="F78" s="42"/>
      <c r="G78" s="43"/>
      <c r="H78" s="43"/>
      <c r="I78" s="43"/>
      <c r="J78" s="43"/>
      <c r="K78" s="43"/>
      <c r="L78" s="44" t="s">
        <v>51</v>
      </c>
      <c r="M78" s="42"/>
      <c r="N78" s="43"/>
      <c r="O78" s="43"/>
      <c r="P78" s="42"/>
      <c r="Q78" s="42"/>
      <c r="R78" s="43"/>
      <c r="S78" s="43"/>
      <c r="U78" s="37"/>
      <c r="V78" s="105"/>
    </row>
    <row r="79" spans="1:22" ht="59.25" hidden="1">
      <c r="A79" s="48"/>
      <c r="B79" s="44" t="s">
        <v>52</v>
      </c>
      <c r="C79" s="42"/>
      <c r="D79" s="43"/>
      <c r="E79" s="42"/>
      <c r="F79" s="42"/>
      <c r="G79" s="43"/>
      <c r="H79" s="43"/>
      <c r="I79" s="43"/>
      <c r="J79" s="43"/>
      <c r="K79" s="43" t="s">
        <v>46</v>
      </c>
      <c r="L79" s="44" t="s">
        <v>53</v>
      </c>
      <c r="M79" s="42"/>
      <c r="N79" s="43"/>
      <c r="O79" s="43"/>
      <c r="P79" s="42"/>
      <c r="Q79" s="42"/>
      <c r="R79" s="43"/>
      <c r="S79" s="43"/>
      <c r="T79" s="37"/>
      <c r="U79" s="37"/>
      <c r="V79" s="105"/>
    </row>
    <row r="80" spans="1:22" ht="59.25" hidden="1">
      <c r="A80" s="48"/>
      <c r="B80" s="44"/>
      <c r="C80" s="42"/>
      <c r="D80" s="43"/>
      <c r="E80" s="42"/>
      <c r="F80" s="42"/>
      <c r="G80" s="43"/>
      <c r="H80" s="43"/>
      <c r="I80" s="43"/>
      <c r="J80" s="43"/>
      <c r="K80" s="43"/>
      <c r="L80" s="44"/>
      <c r="M80" s="42"/>
      <c r="N80" s="43"/>
      <c r="O80" s="43"/>
      <c r="P80" s="42"/>
      <c r="Q80" s="42"/>
      <c r="R80" s="43"/>
      <c r="S80" s="43"/>
      <c r="T80" s="37"/>
      <c r="U80" s="37"/>
      <c r="V80" s="105"/>
    </row>
    <row r="81" spans="1:22" ht="59.25" hidden="1">
      <c r="A81" s="42" t="s">
        <v>146</v>
      </c>
      <c r="B81" s="42"/>
      <c r="C81" s="43"/>
      <c r="D81" s="42"/>
      <c r="E81" s="42"/>
      <c r="F81" s="43"/>
      <c r="G81" s="43"/>
      <c r="H81" s="43"/>
      <c r="I81" s="43"/>
      <c r="J81" s="43"/>
      <c r="K81" s="42" t="s">
        <v>54</v>
      </c>
      <c r="L81" s="42"/>
      <c r="M81" s="43"/>
      <c r="N81" s="43"/>
      <c r="O81" s="42"/>
      <c r="P81" s="42"/>
      <c r="Q81" s="43"/>
      <c r="R81" s="43"/>
      <c r="S81" s="43"/>
      <c r="T81" s="37"/>
      <c r="U81" s="37"/>
      <c r="V81" s="105"/>
    </row>
    <row r="82" spans="1:22" ht="59.25" hidden="1">
      <c r="A82" s="42" t="s">
        <v>66</v>
      </c>
      <c r="B82" s="42"/>
      <c r="C82" s="43"/>
      <c r="D82" s="42"/>
      <c r="E82" s="42"/>
      <c r="F82" s="43"/>
      <c r="G82" s="43"/>
      <c r="H82" s="43"/>
      <c r="I82" s="43"/>
      <c r="J82" s="43"/>
      <c r="K82" s="42"/>
      <c r="L82" s="42"/>
      <c r="M82" s="43"/>
      <c r="N82" s="43"/>
      <c r="O82" s="42"/>
      <c r="P82" s="42"/>
      <c r="Q82" s="43"/>
      <c r="R82" s="43"/>
      <c r="S82" s="43"/>
      <c r="T82" s="37"/>
      <c r="U82" s="37"/>
      <c r="V82" s="105"/>
    </row>
    <row r="83" spans="1:22" ht="59.25" hidden="1">
      <c r="A83" s="44" t="s">
        <v>65</v>
      </c>
      <c r="B83" s="42"/>
      <c r="C83" s="43"/>
      <c r="D83" s="42"/>
      <c r="E83" s="42"/>
      <c r="F83" s="43"/>
      <c r="G83" s="43"/>
      <c r="H83" s="43"/>
      <c r="I83" s="43"/>
      <c r="K83" s="42"/>
      <c r="L83" s="44" t="s">
        <v>59</v>
      </c>
      <c r="M83" s="43"/>
      <c r="N83" s="43"/>
      <c r="O83" s="42"/>
      <c r="P83" s="42"/>
      <c r="Q83" s="43"/>
      <c r="T83" s="37"/>
      <c r="U83" s="37"/>
      <c r="V83" s="105"/>
    </row>
    <row r="84" spans="1:22" ht="59.25" hidden="1">
      <c r="A84" s="44" t="s">
        <v>57</v>
      </c>
      <c r="B84" s="42"/>
      <c r="C84" s="43"/>
      <c r="D84" s="42"/>
      <c r="E84" s="42"/>
      <c r="F84" s="43"/>
      <c r="G84" s="43"/>
      <c r="H84" s="43"/>
      <c r="I84" s="43"/>
      <c r="J84" s="43"/>
      <c r="K84" s="43"/>
      <c r="L84" s="44" t="s">
        <v>55</v>
      </c>
      <c r="M84" s="43"/>
      <c r="N84" s="43"/>
      <c r="O84" s="42"/>
      <c r="P84" s="42"/>
      <c r="Q84" s="43"/>
      <c r="R84" s="43"/>
      <c r="S84" s="43"/>
      <c r="T84" s="43"/>
      <c r="U84" s="43"/>
      <c r="V84" s="105"/>
    </row>
    <row r="85" spans="1:22" ht="59.25" hidden="1">
      <c r="A85" s="51" t="s">
        <v>58</v>
      </c>
      <c r="B85" s="2"/>
      <c r="H85" s="43"/>
      <c r="I85" s="43"/>
      <c r="J85" s="43"/>
      <c r="K85" s="43"/>
      <c r="L85" s="44"/>
      <c r="M85" s="42"/>
      <c r="N85" s="43"/>
      <c r="O85" s="43"/>
      <c r="P85" s="42"/>
      <c r="Q85" s="42"/>
      <c r="R85" s="43"/>
      <c r="S85" s="43"/>
      <c r="T85" s="43"/>
      <c r="U85" s="43"/>
      <c r="V85" s="105"/>
    </row>
    <row r="86" spans="1:22" ht="59.25" hidden="1">
      <c r="A86" s="44" t="s">
        <v>61</v>
      </c>
      <c r="B86" s="42"/>
      <c r="C86" s="43"/>
      <c r="D86" s="42"/>
      <c r="E86" s="42"/>
      <c r="F86" s="43"/>
      <c r="G86" s="43"/>
      <c r="H86" s="43"/>
      <c r="I86" s="43"/>
      <c r="K86" s="56"/>
      <c r="L86" s="44" t="s">
        <v>64</v>
      </c>
      <c r="M86" s="43"/>
      <c r="N86" s="43"/>
      <c r="O86" s="42"/>
      <c r="P86" s="42"/>
      <c r="Q86" s="43"/>
      <c r="T86" s="43"/>
      <c r="U86" s="43"/>
      <c r="V86" s="105"/>
    </row>
    <row r="87" spans="1:17" ht="49.5" customHeight="1" hidden="1">
      <c r="A87" s="51" t="s">
        <v>62</v>
      </c>
      <c r="B87" s="2"/>
      <c r="H87" s="43"/>
      <c r="I87" s="43"/>
      <c r="J87" s="43"/>
      <c r="M87" s="44"/>
      <c r="N87" s="43"/>
      <c r="O87" s="43"/>
      <c r="P87" s="42"/>
      <c r="Q87" s="42"/>
    </row>
    <row r="88" spans="1:17" ht="49.5" customHeight="1" hidden="1">
      <c r="A88" s="52" t="s">
        <v>63</v>
      </c>
      <c r="B88" s="42"/>
      <c r="C88" s="43"/>
      <c r="D88" s="42"/>
      <c r="E88" s="42"/>
      <c r="F88" s="43"/>
      <c r="G88" s="43"/>
      <c r="H88" s="43"/>
      <c r="I88" s="43"/>
      <c r="K88" s="44"/>
      <c r="L88" s="44"/>
      <c r="M88" s="43"/>
      <c r="N88" s="43"/>
      <c r="O88" s="42"/>
      <c r="P88" s="42"/>
      <c r="Q88" s="43"/>
    </row>
    <row r="89" spans="1:17" ht="43.5" customHeight="1" hidden="1">
      <c r="A89" s="44" t="s">
        <v>67</v>
      </c>
      <c r="B89" s="42"/>
      <c r="C89" s="43"/>
      <c r="D89" s="42"/>
      <c r="E89" s="42"/>
      <c r="F89" s="43"/>
      <c r="G89" s="43"/>
      <c r="H89" s="43"/>
      <c r="I89" s="43"/>
      <c r="K89" s="44"/>
      <c r="L89" s="44" t="s">
        <v>70</v>
      </c>
      <c r="M89" s="43"/>
      <c r="N89" s="43"/>
      <c r="O89" s="42"/>
      <c r="P89" s="42"/>
      <c r="Q89" s="43"/>
    </row>
    <row r="90" spans="1:17" ht="49.5" customHeight="1" hidden="1">
      <c r="A90" s="51" t="s">
        <v>68</v>
      </c>
      <c r="B90" s="2"/>
      <c r="H90" s="43"/>
      <c r="I90" s="43"/>
      <c r="K90" s="44"/>
      <c r="L90" s="44"/>
      <c r="M90" s="43"/>
      <c r="N90" s="43"/>
      <c r="O90" s="42"/>
      <c r="P90" s="42"/>
      <c r="Q90" s="43"/>
    </row>
    <row r="91" spans="1:17" ht="49.5" customHeight="1" hidden="1">
      <c r="A91" s="52" t="s">
        <v>69</v>
      </c>
      <c r="B91" s="42"/>
      <c r="C91" s="43"/>
      <c r="D91" s="42"/>
      <c r="E91" s="42"/>
      <c r="F91" s="43"/>
      <c r="G91" s="43"/>
      <c r="H91" s="43"/>
      <c r="I91" s="43"/>
      <c r="K91" s="44"/>
      <c r="L91" s="44"/>
      <c r="M91" s="43"/>
      <c r="N91" s="43"/>
      <c r="O91" s="42"/>
      <c r="P91" s="42"/>
      <c r="Q91" s="43"/>
    </row>
    <row r="92" spans="1:11" ht="49.5" customHeight="1" hidden="1">
      <c r="A92" s="42"/>
      <c r="B92" s="42"/>
      <c r="C92" s="43"/>
      <c r="D92" s="42"/>
      <c r="E92" s="42"/>
      <c r="F92" s="43"/>
      <c r="G92" s="43"/>
      <c r="H92" s="43"/>
      <c r="I92" s="43"/>
      <c r="J92" s="54"/>
      <c r="K92" s="54"/>
    </row>
    <row r="93" spans="1:20" ht="43.5" customHeight="1" hidden="1">
      <c r="A93" s="42" t="s">
        <v>73</v>
      </c>
      <c r="B93" s="42"/>
      <c r="C93" s="43"/>
      <c r="D93" s="42"/>
      <c r="E93" s="42"/>
      <c r="F93" s="43"/>
      <c r="G93" s="43"/>
      <c r="H93" s="43"/>
      <c r="I93" s="43"/>
      <c r="J93" s="54"/>
      <c r="K93" s="54"/>
      <c r="L93" s="44" t="s">
        <v>74</v>
      </c>
      <c r="M93" s="43"/>
      <c r="N93" s="43"/>
      <c r="O93" s="42"/>
      <c r="P93" s="42"/>
      <c r="Q93" s="43"/>
      <c r="T93" s="57"/>
    </row>
    <row r="94" spans="1:17" ht="49.5" customHeight="1" hidden="1">
      <c r="A94" s="51" t="s">
        <v>71</v>
      </c>
      <c r="B94" s="2"/>
      <c r="H94" s="43"/>
      <c r="I94" s="43"/>
      <c r="J94" s="54"/>
      <c r="K94" s="54"/>
      <c r="L94" s="54"/>
      <c r="M94" s="43"/>
      <c r="N94" s="43"/>
      <c r="O94" s="42"/>
      <c r="P94" s="42"/>
      <c r="Q94" s="43"/>
    </row>
    <row r="95" spans="1:20" ht="49.5" customHeight="1" hidden="1">
      <c r="A95" s="52" t="s">
        <v>72</v>
      </c>
      <c r="B95" s="42"/>
      <c r="C95" s="43"/>
      <c r="D95" s="42"/>
      <c r="E95" s="42"/>
      <c r="F95" s="43"/>
      <c r="G95" s="43"/>
      <c r="H95" s="43"/>
      <c r="I95" s="43"/>
      <c r="J95" s="44"/>
      <c r="K95" s="54"/>
      <c r="L95" s="44"/>
      <c r="M95" s="43"/>
      <c r="N95" s="43"/>
      <c r="O95" s="42"/>
      <c r="P95" s="42"/>
      <c r="Q95" s="43"/>
      <c r="T95" s="37"/>
    </row>
    <row r="96" spans="1:20" ht="49.5" customHeight="1" hidden="1">
      <c r="A96" s="42" t="s">
        <v>77</v>
      </c>
      <c r="B96" s="42"/>
      <c r="C96" s="43"/>
      <c r="D96" s="42"/>
      <c r="E96" s="42"/>
      <c r="F96" s="43"/>
      <c r="G96" s="43"/>
      <c r="H96" s="43"/>
      <c r="I96" s="43"/>
      <c r="J96" s="43"/>
      <c r="K96" s="54"/>
      <c r="L96" s="44" t="s">
        <v>82</v>
      </c>
      <c r="M96" s="43"/>
      <c r="N96" s="43"/>
      <c r="O96" s="42"/>
      <c r="P96" s="42"/>
      <c r="Q96" s="43"/>
      <c r="R96" s="37"/>
      <c r="S96" s="37"/>
      <c r="T96" s="43"/>
    </row>
    <row r="97" spans="1:19" ht="49.5" customHeight="1" hidden="1">
      <c r="A97" s="51" t="s">
        <v>78</v>
      </c>
      <c r="B97" s="2"/>
      <c r="H97" s="54"/>
      <c r="I97" s="44"/>
      <c r="J97" s="54"/>
      <c r="K97" s="37"/>
      <c r="N97" s="44" t="s">
        <v>75</v>
      </c>
      <c r="O97" s="43"/>
      <c r="P97" s="43"/>
      <c r="Q97" s="42"/>
      <c r="R97" s="43"/>
      <c r="S97" s="43"/>
    </row>
    <row r="98" spans="1:22" ht="49.5" customHeight="1" hidden="1">
      <c r="A98" s="72" t="s">
        <v>79</v>
      </c>
      <c r="B98" s="72"/>
      <c r="C98" s="72"/>
      <c r="D98" s="72"/>
      <c r="E98" s="72"/>
      <c r="F98" s="72"/>
      <c r="G98" s="72"/>
      <c r="H98" s="43"/>
      <c r="I98" s="43"/>
      <c r="J98" s="54"/>
      <c r="K98" s="54"/>
      <c r="L98" s="54"/>
      <c r="M98" s="37"/>
      <c r="N98" s="44" t="s">
        <v>76</v>
      </c>
      <c r="O98" s="43"/>
      <c r="P98" s="43"/>
      <c r="Q98" s="42"/>
      <c r="R98" s="43"/>
      <c r="S98" s="43"/>
      <c r="V98" s="106"/>
    </row>
    <row r="99" spans="1:19" ht="49.5" customHeight="1" hidden="1">
      <c r="A99" s="52" t="s">
        <v>80</v>
      </c>
      <c r="B99" s="42"/>
      <c r="C99" s="43"/>
      <c r="D99" s="42"/>
      <c r="E99" s="42"/>
      <c r="F99" s="43"/>
      <c r="G99" s="43"/>
      <c r="H99" s="43"/>
      <c r="I99" s="43"/>
      <c r="J99" s="54"/>
      <c r="K99" s="54"/>
      <c r="L99" s="54"/>
      <c r="M99" s="37"/>
      <c r="N99" s="37"/>
      <c r="O99" s="47"/>
      <c r="P99" s="37"/>
      <c r="Q99" s="37"/>
      <c r="R99" s="37"/>
      <c r="S99" s="37"/>
    </row>
    <row r="100" spans="1:19" ht="49.5" customHeight="1" hidden="1">
      <c r="A100" s="75" t="s">
        <v>81</v>
      </c>
      <c r="B100" s="75"/>
      <c r="C100" s="75"/>
      <c r="D100" s="75"/>
      <c r="E100" s="75"/>
      <c r="F100" s="75"/>
      <c r="G100" s="75"/>
      <c r="H100" s="73"/>
      <c r="I100" s="74"/>
      <c r="J100" s="74"/>
      <c r="K100" s="54"/>
      <c r="L100" s="54"/>
      <c r="M100" s="37"/>
      <c r="N100" s="37"/>
      <c r="O100" s="47"/>
      <c r="P100" s="37"/>
      <c r="Q100" s="37"/>
      <c r="R100" s="37"/>
      <c r="S100" s="37"/>
    </row>
    <row r="101" spans="1:19" ht="43.5" customHeight="1" hidden="1">
      <c r="A101" s="42" t="s">
        <v>87</v>
      </c>
      <c r="B101" s="42"/>
      <c r="C101" s="43"/>
      <c r="D101" s="42"/>
      <c r="E101" s="42"/>
      <c r="F101" s="43"/>
      <c r="G101" s="43"/>
      <c r="H101" s="43"/>
      <c r="I101" s="43"/>
      <c r="J101" s="54"/>
      <c r="K101" s="54"/>
      <c r="L101" s="44" t="s">
        <v>93</v>
      </c>
      <c r="M101" s="43"/>
      <c r="N101" s="43"/>
      <c r="O101" s="42"/>
      <c r="P101" s="42"/>
      <c r="Q101" s="43"/>
      <c r="R101" s="37"/>
      <c r="S101" s="37"/>
    </row>
    <row r="102" spans="1:19" ht="49.5" customHeight="1" hidden="1">
      <c r="A102" s="83" t="s">
        <v>88</v>
      </c>
      <c r="B102" s="84"/>
      <c r="C102" s="84"/>
      <c r="D102" s="84"/>
      <c r="E102" s="84"/>
      <c r="F102" s="84"/>
      <c r="G102" s="84"/>
      <c r="H102" s="85"/>
      <c r="I102" s="54"/>
      <c r="J102" s="54"/>
      <c r="K102" s="54"/>
      <c r="N102" s="44" t="s">
        <v>83</v>
      </c>
      <c r="O102" s="43"/>
      <c r="P102" s="43"/>
      <c r="Q102" s="42"/>
      <c r="R102" s="43"/>
      <c r="S102" s="43"/>
    </row>
    <row r="103" spans="1:12" ht="49.5" customHeight="1" hidden="1">
      <c r="A103" s="51" t="s">
        <v>89</v>
      </c>
      <c r="B103" s="54"/>
      <c r="C103" s="54"/>
      <c r="D103" s="54"/>
      <c r="E103" s="54"/>
      <c r="F103" s="54"/>
      <c r="G103" s="54"/>
      <c r="H103" s="43"/>
      <c r="I103" s="43"/>
      <c r="J103" s="71"/>
      <c r="L103" s="37"/>
    </row>
    <row r="104" spans="1:10" ht="49.5" customHeight="1" hidden="1">
      <c r="A104" s="72" t="s">
        <v>90</v>
      </c>
      <c r="B104" s="72"/>
      <c r="C104" s="72"/>
      <c r="D104" s="72"/>
      <c r="E104" s="72"/>
      <c r="F104" s="72"/>
      <c r="G104" s="72"/>
      <c r="H104" s="73"/>
      <c r="I104" s="74"/>
      <c r="J104" s="71"/>
    </row>
    <row r="105" spans="1:10" ht="49.5" customHeight="1" hidden="1">
      <c r="A105" s="52" t="s">
        <v>91</v>
      </c>
      <c r="B105" s="42"/>
      <c r="C105" s="43"/>
      <c r="D105" s="42"/>
      <c r="E105" s="42"/>
      <c r="F105" s="43"/>
      <c r="G105" s="43"/>
      <c r="H105" s="43"/>
      <c r="I105" s="43"/>
      <c r="J105" s="71"/>
    </row>
    <row r="106" spans="1:10" ht="49.5" customHeight="1" hidden="1">
      <c r="A106" s="75" t="s">
        <v>92</v>
      </c>
      <c r="B106" s="75"/>
      <c r="C106" s="75"/>
      <c r="D106" s="75"/>
      <c r="E106" s="75"/>
      <c r="F106" s="75"/>
      <c r="G106" s="75"/>
      <c r="H106" s="80"/>
      <c r="I106" s="81"/>
      <c r="J106" s="71"/>
    </row>
    <row r="107" spans="1:17" ht="46.5" customHeight="1" hidden="1">
      <c r="A107" s="42" t="s">
        <v>95</v>
      </c>
      <c r="B107" s="42"/>
      <c r="C107" s="43"/>
      <c r="D107" s="42"/>
      <c r="E107" s="42"/>
      <c r="F107" s="43"/>
      <c r="G107" s="43"/>
      <c r="H107" s="43"/>
      <c r="J107" s="54"/>
      <c r="K107" s="54"/>
      <c r="L107" s="44" t="s">
        <v>96</v>
      </c>
      <c r="M107" s="43"/>
      <c r="N107" s="43"/>
      <c r="O107" s="42"/>
      <c r="P107" s="42"/>
      <c r="Q107" s="43"/>
    </row>
    <row r="108" spans="1:19" ht="59.25" hidden="1">
      <c r="A108" s="83" t="s">
        <v>97</v>
      </c>
      <c r="B108" s="84"/>
      <c r="C108" s="84"/>
      <c r="D108" s="84"/>
      <c r="E108" s="84"/>
      <c r="F108" s="84"/>
      <c r="G108" s="84"/>
      <c r="H108" s="43"/>
      <c r="I108" s="44"/>
      <c r="J108" s="54"/>
      <c r="K108" s="54"/>
      <c r="L108" s="44" t="s">
        <v>94</v>
      </c>
      <c r="M108" s="43"/>
      <c r="N108" s="43"/>
      <c r="O108" s="42"/>
      <c r="P108" s="42"/>
      <c r="Q108" s="43"/>
      <c r="R108" s="37"/>
      <c r="S108" s="37"/>
    </row>
    <row r="109" spans="1:12" ht="59.25" hidden="1">
      <c r="A109" s="51" t="s">
        <v>98</v>
      </c>
      <c r="B109" s="54"/>
      <c r="C109" s="54"/>
      <c r="D109" s="54"/>
      <c r="E109" s="54"/>
      <c r="F109" s="54"/>
      <c r="G109" s="54"/>
      <c r="H109" s="85"/>
      <c r="I109" s="54"/>
      <c r="J109" s="44"/>
      <c r="K109" s="54"/>
      <c r="L109" s="54"/>
    </row>
    <row r="110" spans="1:12" ht="59.25" hidden="1">
      <c r="A110" s="72" t="s">
        <v>99</v>
      </c>
      <c r="B110" s="72"/>
      <c r="C110" s="72"/>
      <c r="D110" s="72"/>
      <c r="E110" s="72"/>
      <c r="F110" s="72"/>
      <c r="G110" s="72"/>
      <c r="H110" s="43"/>
      <c r="I110" s="54"/>
      <c r="J110" s="44"/>
      <c r="K110" s="54"/>
      <c r="L110" s="54"/>
    </row>
    <row r="111" spans="1:12" ht="59.25" hidden="1">
      <c r="A111" s="52" t="s">
        <v>100</v>
      </c>
      <c r="B111" s="42"/>
      <c r="C111" s="43"/>
      <c r="D111" s="42"/>
      <c r="E111" s="42"/>
      <c r="F111" s="43"/>
      <c r="G111" s="43"/>
      <c r="H111" s="73"/>
      <c r="I111" s="54"/>
      <c r="J111" s="74"/>
      <c r="K111" s="54"/>
      <c r="L111" s="54"/>
    </row>
    <row r="112" spans="1:12" ht="59.25" hidden="1">
      <c r="A112" s="75" t="s">
        <v>101</v>
      </c>
      <c r="B112" s="75"/>
      <c r="C112" s="75"/>
      <c r="D112" s="75"/>
      <c r="E112" s="75"/>
      <c r="F112" s="75"/>
      <c r="G112" s="75"/>
      <c r="H112" s="43"/>
      <c r="I112" s="73"/>
      <c r="J112" s="74"/>
      <c r="K112" s="54"/>
      <c r="L112" s="54"/>
    </row>
    <row r="113" spans="1:17" ht="51" customHeight="1" hidden="1">
      <c r="A113" s="42" t="s">
        <v>102</v>
      </c>
      <c r="B113" s="42"/>
      <c r="C113" s="43"/>
      <c r="D113" s="42"/>
      <c r="E113" s="42"/>
      <c r="F113" s="43"/>
      <c r="G113" s="43"/>
      <c r="H113" s="43"/>
      <c r="I113" s="73"/>
      <c r="J113" s="74"/>
      <c r="K113" s="54"/>
      <c r="L113" s="44" t="s">
        <v>126</v>
      </c>
      <c r="M113" s="43"/>
      <c r="N113" s="43"/>
      <c r="O113" s="42"/>
      <c r="P113" s="42"/>
      <c r="Q113" s="43"/>
    </row>
    <row r="114" spans="1:12" ht="59.25" hidden="1">
      <c r="A114" s="83" t="s">
        <v>107</v>
      </c>
      <c r="B114" s="84"/>
      <c r="C114" s="84"/>
      <c r="D114" s="84"/>
      <c r="E114" s="84"/>
      <c r="F114" s="84"/>
      <c r="G114" s="84"/>
      <c r="H114" s="43"/>
      <c r="I114" s="73"/>
      <c r="J114" s="74"/>
      <c r="K114" s="54"/>
      <c r="L114" s="54"/>
    </row>
    <row r="115" spans="1:12" ht="59.25" hidden="1">
      <c r="A115" s="51" t="s">
        <v>106</v>
      </c>
      <c r="B115" s="54"/>
      <c r="C115" s="54"/>
      <c r="D115" s="54"/>
      <c r="E115" s="54"/>
      <c r="F115" s="54"/>
      <c r="G115" s="54"/>
      <c r="H115" s="43"/>
      <c r="I115" s="73"/>
      <c r="J115" s="74"/>
      <c r="K115" s="54"/>
      <c r="L115" s="54"/>
    </row>
    <row r="116" spans="1:12" ht="59.25" hidden="1">
      <c r="A116" s="72" t="s">
        <v>105</v>
      </c>
      <c r="B116" s="72"/>
      <c r="C116" s="72"/>
      <c r="D116" s="72"/>
      <c r="E116" s="72"/>
      <c r="F116" s="72"/>
      <c r="G116" s="72"/>
      <c r="H116" s="43"/>
      <c r="I116" s="73"/>
      <c r="J116" s="54"/>
      <c r="K116" s="54"/>
      <c r="L116" s="54"/>
    </row>
    <row r="117" spans="1:19" ht="49.5" customHeight="1" hidden="1">
      <c r="A117" s="52" t="s">
        <v>104</v>
      </c>
      <c r="B117" s="42"/>
      <c r="C117" s="43"/>
      <c r="D117" s="42"/>
      <c r="E117" s="42"/>
      <c r="F117" s="43"/>
      <c r="G117" s="43"/>
      <c r="H117" s="43"/>
      <c r="I117" s="44"/>
      <c r="J117" s="54"/>
      <c r="K117" s="54"/>
      <c r="L117" s="44"/>
      <c r="M117" s="43"/>
      <c r="N117" s="43"/>
      <c r="O117" s="42"/>
      <c r="P117" s="42"/>
      <c r="Q117" s="43"/>
      <c r="R117" s="37"/>
      <c r="S117" s="37"/>
    </row>
    <row r="118" spans="1:19" ht="49.5" customHeight="1" hidden="1">
      <c r="A118" s="75" t="s">
        <v>103</v>
      </c>
      <c r="B118" s="75"/>
      <c r="C118" s="75"/>
      <c r="D118" s="75"/>
      <c r="E118" s="75"/>
      <c r="F118" s="75"/>
      <c r="G118" s="75"/>
      <c r="H118" s="43"/>
      <c r="I118" s="44"/>
      <c r="J118" s="54"/>
      <c r="K118" s="54"/>
      <c r="L118" s="44"/>
      <c r="M118" s="43"/>
      <c r="N118" s="43"/>
      <c r="O118" s="42"/>
      <c r="P118" s="42"/>
      <c r="Q118" s="43"/>
      <c r="R118" s="37"/>
      <c r="S118" s="37"/>
    </row>
    <row r="119" spans="1:19" ht="49.5" customHeight="1" hidden="1">
      <c r="A119" s="44"/>
      <c r="B119" s="42"/>
      <c r="C119" s="43"/>
      <c r="D119" s="42"/>
      <c r="E119" s="42"/>
      <c r="F119" s="43"/>
      <c r="G119" s="43"/>
      <c r="H119" s="43"/>
      <c r="I119" s="44"/>
      <c r="J119" s="54"/>
      <c r="K119" s="54"/>
      <c r="L119" s="44"/>
      <c r="M119" s="43"/>
      <c r="N119" s="43"/>
      <c r="O119" s="42"/>
      <c r="P119" s="42"/>
      <c r="Q119" s="43"/>
      <c r="R119" s="37"/>
      <c r="S119" s="37"/>
    </row>
    <row r="120" spans="1:19" ht="43.5" customHeight="1" hidden="1">
      <c r="A120" s="42" t="s">
        <v>120</v>
      </c>
      <c r="B120" s="42"/>
      <c r="C120" s="43"/>
      <c r="D120" s="42"/>
      <c r="E120" s="42"/>
      <c r="F120" s="43"/>
      <c r="G120" s="43"/>
      <c r="H120" s="43"/>
      <c r="I120" s="44"/>
      <c r="J120" s="54"/>
      <c r="K120" s="54"/>
      <c r="L120" s="44" t="s">
        <v>133</v>
      </c>
      <c r="M120" s="43"/>
      <c r="N120" s="43"/>
      <c r="O120" s="42"/>
      <c r="P120" s="42"/>
      <c r="Q120" s="43"/>
      <c r="R120" s="37"/>
      <c r="S120" s="37"/>
    </row>
    <row r="121" spans="1:19" ht="49.5" customHeight="1" hidden="1">
      <c r="A121" s="83" t="s">
        <v>121</v>
      </c>
      <c r="B121" s="84"/>
      <c r="C121" s="84"/>
      <c r="D121" s="84"/>
      <c r="E121" s="84"/>
      <c r="F121" s="84"/>
      <c r="G121" s="84"/>
      <c r="H121" s="43"/>
      <c r="I121" s="44"/>
      <c r="J121" s="54"/>
      <c r="K121" s="54"/>
      <c r="L121" s="44"/>
      <c r="M121" s="43"/>
      <c r="N121" s="43"/>
      <c r="O121" s="42"/>
      <c r="P121" s="42"/>
      <c r="Q121" s="43"/>
      <c r="R121" s="37"/>
      <c r="S121" s="37"/>
    </row>
    <row r="122" spans="1:19" ht="49.5" customHeight="1" hidden="1">
      <c r="A122" s="51" t="s">
        <v>122</v>
      </c>
      <c r="B122" s="54"/>
      <c r="C122" s="54"/>
      <c r="D122" s="54"/>
      <c r="E122" s="54"/>
      <c r="F122" s="54"/>
      <c r="G122" s="54"/>
      <c r="H122" s="43"/>
      <c r="I122" s="44"/>
      <c r="J122" s="54"/>
      <c r="K122" s="54"/>
      <c r="L122" s="44"/>
      <c r="M122" s="43"/>
      <c r="N122" s="43"/>
      <c r="O122" s="42"/>
      <c r="P122" s="42"/>
      <c r="Q122" s="43"/>
      <c r="R122" s="37"/>
      <c r="S122" s="37"/>
    </row>
    <row r="123" spans="1:12" ht="49.5" customHeight="1" hidden="1">
      <c r="A123" s="72" t="s">
        <v>123</v>
      </c>
      <c r="B123" s="72"/>
      <c r="C123" s="72"/>
      <c r="D123" s="72"/>
      <c r="E123" s="72"/>
      <c r="F123" s="72"/>
      <c r="G123" s="72"/>
      <c r="H123" s="43"/>
      <c r="I123" s="54"/>
      <c r="J123" s="44"/>
      <c r="K123" s="54"/>
      <c r="L123" s="54"/>
    </row>
    <row r="124" spans="1:12" ht="49.5" customHeight="1" hidden="1">
      <c r="A124" s="52" t="s">
        <v>104</v>
      </c>
      <c r="B124" s="42"/>
      <c r="C124" s="43"/>
      <c r="D124" s="42"/>
      <c r="E124" s="42"/>
      <c r="F124" s="43"/>
      <c r="G124" s="43"/>
      <c r="H124" s="43"/>
      <c r="I124" s="54"/>
      <c r="J124" s="44"/>
      <c r="K124" s="54"/>
      <c r="L124" s="54"/>
    </row>
    <row r="125" spans="1:12" ht="49.5" customHeight="1" hidden="1">
      <c r="A125" s="75" t="s">
        <v>103</v>
      </c>
      <c r="B125" s="75"/>
      <c r="C125" s="75"/>
      <c r="D125" s="75"/>
      <c r="E125" s="75"/>
      <c r="F125" s="75"/>
      <c r="G125" s="75"/>
      <c r="H125" s="43"/>
      <c r="I125" s="54"/>
      <c r="J125" s="74"/>
      <c r="K125" s="54"/>
      <c r="L125" s="54"/>
    </row>
    <row r="126" spans="1:12" ht="49.5" customHeight="1" hidden="1">
      <c r="A126" s="72"/>
      <c r="B126" s="72"/>
      <c r="C126" s="72"/>
      <c r="D126" s="72"/>
      <c r="E126" s="72"/>
      <c r="F126" s="72"/>
      <c r="G126" s="72"/>
      <c r="H126" s="43"/>
      <c r="I126" s="73"/>
      <c r="J126" s="74"/>
      <c r="K126" s="54"/>
      <c r="L126" s="54"/>
    </row>
    <row r="127" spans="1:12" ht="49.5" customHeight="1" hidden="1">
      <c r="A127" s="52"/>
      <c r="B127" s="42"/>
      <c r="C127" s="43"/>
      <c r="D127" s="42"/>
      <c r="E127" s="42"/>
      <c r="F127" s="43"/>
      <c r="G127" s="43"/>
      <c r="H127" s="80"/>
      <c r="I127" s="73"/>
      <c r="J127" s="54"/>
      <c r="K127" s="54"/>
      <c r="L127" s="54"/>
    </row>
    <row r="128" spans="1:17" ht="59.25" hidden="1">
      <c r="A128" s="75"/>
      <c r="B128" s="75"/>
      <c r="C128" s="75"/>
      <c r="D128" s="75"/>
      <c r="E128" s="75"/>
      <c r="F128" s="75"/>
      <c r="G128" s="75"/>
      <c r="H128" s="43"/>
      <c r="I128" s="44"/>
      <c r="L128" s="44"/>
      <c r="M128" s="43"/>
      <c r="N128" s="43"/>
      <c r="O128" s="42"/>
      <c r="P128" s="42"/>
      <c r="Q128" s="43"/>
    </row>
    <row r="129" spans="1:17" ht="49.5" customHeight="1" hidden="1">
      <c r="A129" s="52" t="s">
        <v>124</v>
      </c>
      <c r="B129" s="42"/>
      <c r="C129" s="43"/>
      <c r="D129" s="42"/>
      <c r="E129" s="42"/>
      <c r="F129" s="43"/>
      <c r="G129" s="43"/>
      <c r="H129" s="78"/>
      <c r="I129" s="44"/>
      <c r="L129" s="44"/>
      <c r="M129" s="43"/>
      <c r="N129" s="43"/>
      <c r="O129" s="42"/>
      <c r="P129" s="42"/>
      <c r="Q129" s="43"/>
    </row>
    <row r="130" spans="1:13" ht="59.25" hidden="1">
      <c r="A130" s="75" t="s">
        <v>125</v>
      </c>
      <c r="B130" s="75"/>
      <c r="C130" s="75"/>
      <c r="D130" s="75"/>
      <c r="E130" s="75"/>
      <c r="F130" s="75"/>
      <c r="G130" s="75"/>
      <c r="H130" s="75"/>
      <c r="I130" s="44"/>
      <c r="J130" s="87"/>
      <c r="K130" s="87"/>
      <c r="L130" s="47"/>
      <c r="M130" s="37"/>
    </row>
    <row r="131" spans="1:12" ht="49.5" customHeight="1" hidden="1">
      <c r="A131" s="86"/>
      <c r="B131" s="84"/>
      <c r="C131" s="84"/>
      <c r="D131" s="84"/>
      <c r="E131" s="84"/>
      <c r="F131" s="84"/>
      <c r="G131" s="84"/>
      <c r="H131" s="75"/>
      <c r="I131" s="54"/>
      <c r="J131" s="54"/>
      <c r="K131" s="54"/>
      <c r="L131" s="54"/>
    </row>
    <row r="132" spans="1:17" ht="49.5" customHeight="1" hidden="1">
      <c r="A132" s="51"/>
      <c r="B132" s="54"/>
      <c r="C132" s="54"/>
      <c r="D132" s="54"/>
      <c r="E132" s="54"/>
      <c r="F132" s="54"/>
      <c r="G132" s="54"/>
      <c r="H132" s="73"/>
      <c r="I132" s="54"/>
      <c r="L132" s="44"/>
      <c r="M132" s="43"/>
      <c r="N132" s="43"/>
      <c r="O132" s="42"/>
      <c r="P132" s="42"/>
      <c r="Q132" s="43"/>
    </row>
    <row r="133" spans="1:19" ht="49.5" customHeight="1" hidden="1">
      <c r="A133" s="72"/>
      <c r="B133" s="72"/>
      <c r="C133" s="72"/>
      <c r="D133" s="72"/>
      <c r="E133" s="72"/>
      <c r="F133" s="72"/>
      <c r="G133" s="72"/>
      <c r="H133" s="43"/>
      <c r="I133" s="73"/>
      <c r="N133" s="44"/>
      <c r="O133" s="43"/>
      <c r="P133" s="43"/>
      <c r="Q133" s="42"/>
      <c r="R133" s="43"/>
      <c r="S133" s="43"/>
    </row>
    <row r="134" spans="1:9" ht="49.5" customHeight="1" hidden="1">
      <c r="A134" s="52"/>
      <c r="B134" s="42"/>
      <c r="C134" s="43"/>
      <c r="D134" s="42"/>
      <c r="E134" s="42"/>
      <c r="F134" s="43"/>
      <c r="G134" s="43"/>
      <c r="H134" s="80"/>
      <c r="I134" s="73"/>
    </row>
    <row r="135" spans="1:9" ht="49.5" customHeight="1" hidden="1">
      <c r="A135" s="75"/>
      <c r="B135" s="75"/>
      <c r="C135" s="75"/>
      <c r="D135" s="75"/>
      <c r="E135" s="75"/>
      <c r="F135" s="75"/>
      <c r="G135" s="75"/>
      <c r="H135" s="43"/>
      <c r="I135" s="44"/>
    </row>
    <row r="136" spans="1:9" ht="54" customHeight="1" hidden="1">
      <c r="A136" s="42" t="s">
        <v>127</v>
      </c>
      <c r="B136" s="75"/>
      <c r="C136" s="75"/>
      <c r="D136" s="75"/>
      <c r="E136" s="75"/>
      <c r="F136" s="75"/>
      <c r="G136" s="75"/>
      <c r="H136" s="43"/>
      <c r="I136" s="44"/>
    </row>
    <row r="137" spans="1:9" ht="54" customHeight="1" hidden="1">
      <c r="A137" s="83" t="s">
        <v>128</v>
      </c>
      <c r="B137" s="75"/>
      <c r="C137" s="75"/>
      <c r="D137" s="75"/>
      <c r="E137" s="75"/>
      <c r="F137" s="75"/>
      <c r="G137" s="75"/>
      <c r="H137" s="43"/>
      <c r="I137" s="44"/>
    </row>
    <row r="138" spans="1:9" ht="54" customHeight="1" hidden="1">
      <c r="A138" s="51" t="s">
        <v>129</v>
      </c>
      <c r="B138" s="75"/>
      <c r="C138" s="75"/>
      <c r="D138" s="75"/>
      <c r="E138" s="75"/>
      <c r="F138" s="75"/>
      <c r="G138" s="75"/>
      <c r="H138" s="43"/>
      <c r="I138" s="44"/>
    </row>
    <row r="139" spans="1:9" ht="54" customHeight="1" hidden="1">
      <c r="A139" s="72" t="s">
        <v>130</v>
      </c>
      <c r="B139" s="75"/>
      <c r="C139" s="75"/>
      <c r="D139" s="75"/>
      <c r="E139" s="75"/>
      <c r="F139" s="75"/>
      <c r="G139" s="75"/>
      <c r="H139" s="43"/>
      <c r="I139" s="44"/>
    </row>
    <row r="140" spans="1:9" ht="54" customHeight="1" hidden="1">
      <c r="A140" s="52" t="s">
        <v>131</v>
      </c>
      <c r="B140" s="75"/>
      <c r="C140" s="75"/>
      <c r="D140" s="75"/>
      <c r="E140" s="75"/>
      <c r="F140" s="75"/>
      <c r="G140" s="75"/>
      <c r="H140" s="43"/>
      <c r="I140" s="44"/>
    </row>
    <row r="141" spans="1:9" ht="54" customHeight="1" hidden="1">
      <c r="A141" s="75" t="s">
        <v>132</v>
      </c>
      <c r="B141" s="75"/>
      <c r="C141" s="75"/>
      <c r="D141" s="75"/>
      <c r="E141" s="75"/>
      <c r="F141" s="75"/>
      <c r="G141" s="75"/>
      <c r="H141" s="43"/>
      <c r="I141" s="44"/>
    </row>
    <row r="142" spans="1:19" ht="55.5" customHeight="1" hidden="1">
      <c r="A142" s="42" t="s">
        <v>144</v>
      </c>
      <c r="B142" s="75"/>
      <c r="C142" s="75"/>
      <c r="D142" s="75"/>
      <c r="E142" s="75"/>
      <c r="F142" s="75"/>
      <c r="G142" s="75"/>
      <c r="H142" s="75"/>
      <c r="I142" s="44"/>
      <c r="J142" s="54"/>
      <c r="K142" s="42" t="s">
        <v>145</v>
      </c>
      <c r="L142" s="42"/>
      <c r="M142" s="37"/>
      <c r="Q142" s="43"/>
      <c r="R142" s="37"/>
      <c r="S142" s="37"/>
    </row>
    <row r="143" spans="1:19" ht="19.5" customHeight="1" hidden="1">
      <c r="A143" s="42"/>
      <c r="B143" s="75"/>
      <c r="C143" s="75"/>
      <c r="D143" s="75"/>
      <c r="E143" s="75"/>
      <c r="F143" s="75"/>
      <c r="G143" s="75"/>
      <c r="H143" s="75"/>
      <c r="I143" s="44"/>
      <c r="J143" s="54"/>
      <c r="K143" s="42"/>
      <c r="L143" s="42"/>
      <c r="M143" s="37"/>
      <c r="Q143" s="43"/>
      <c r="R143" s="37"/>
      <c r="S143" s="37"/>
    </row>
    <row r="144" spans="1:12" ht="60" customHeight="1" hidden="1">
      <c r="A144" s="42" t="s">
        <v>183</v>
      </c>
      <c r="B144" s="42"/>
      <c r="C144" s="43"/>
      <c r="D144" s="42"/>
      <c r="E144" s="42"/>
      <c r="F144" s="43"/>
      <c r="G144" s="43"/>
      <c r="H144" s="43"/>
      <c r="I144" s="43"/>
      <c r="K144" s="42"/>
      <c r="L144" s="44" t="s">
        <v>184</v>
      </c>
    </row>
    <row r="145" spans="1:11" ht="58.5" customHeight="1" hidden="1">
      <c r="A145" s="83" t="s">
        <v>182</v>
      </c>
      <c r="C145" s="84"/>
      <c r="D145" s="84"/>
      <c r="E145" s="84"/>
      <c r="F145" s="84"/>
      <c r="G145" s="84"/>
      <c r="H145" s="75"/>
      <c r="I145" s="54"/>
      <c r="J145" s="54"/>
      <c r="K145" s="54"/>
    </row>
    <row r="146" spans="1:10" ht="58.5" customHeight="1" hidden="1">
      <c r="A146" s="83" t="s">
        <v>134</v>
      </c>
      <c r="B146" s="84"/>
      <c r="C146" s="54"/>
      <c r="D146" s="54"/>
      <c r="E146" s="54"/>
      <c r="F146" s="54"/>
      <c r="G146" s="54"/>
      <c r="H146" s="73"/>
      <c r="I146" s="54"/>
      <c r="J146" s="54"/>
    </row>
    <row r="147" spans="1:10" ht="58.5" customHeight="1" hidden="1">
      <c r="A147" s="51" t="s">
        <v>136</v>
      </c>
      <c r="B147" s="54"/>
      <c r="C147" s="72"/>
      <c r="D147" s="72"/>
      <c r="E147" s="72"/>
      <c r="F147" s="72"/>
      <c r="G147" s="72"/>
      <c r="H147" s="43"/>
      <c r="I147" s="73"/>
      <c r="J147" s="74"/>
    </row>
    <row r="148" spans="1:10" ht="58.5" customHeight="1" hidden="1">
      <c r="A148" s="72" t="s">
        <v>137</v>
      </c>
      <c r="B148" s="72"/>
      <c r="C148" s="43"/>
      <c r="D148" s="42"/>
      <c r="E148" s="42"/>
      <c r="F148" s="43"/>
      <c r="G148" s="43"/>
      <c r="H148" s="80"/>
      <c r="I148" s="73"/>
      <c r="J148" s="54"/>
    </row>
    <row r="149" spans="1:9" ht="58.5" customHeight="1" hidden="1">
      <c r="A149" s="52" t="s">
        <v>135</v>
      </c>
      <c r="B149" s="42"/>
      <c r="C149" s="75"/>
      <c r="D149" s="75"/>
      <c r="E149" s="75"/>
      <c r="F149" s="75"/>
      <c r="G149" s="75"/>
      <c r="H149" s="43"/>
      <c r="I149" s="44"/>
    </row>
    <row r="150" spans="1:9" ht="58.5" customHeight="1" hidden="1">
      <c r="A150" s="75" t="s">
        <v>138</v>
      </c>
      <c r="B150" s="75"/>
      <c r="C150" s="75"/>
      <c r="D150" s="75"/>
      <c r="E150" s="75"/>
      <c r="F150" s="75"/>
      <c r="G150" s="75"/>
      <c r="H150" s="43"/>
      <c r="I150" s="44"/>
    </row>
    <row r="151" spans="1:12" ht="58.5" customHeight="1" hidden="1">
      <c r="A151" s="83" t="s">
        <v>147</v>
      </c>
      <c r="B151" s="76"/>
      <c r="L151" s="87" t="s">
        <v>154</v>
      </c>
    </row>
    <row r="152" spans="1:2" ht="58.5" customHeight="1" hidden="1">
      <c r="A152" s="83" t="s">
        <v>148</v>
      </c>
      <c r="B152" s="76"/>
    </row>
    <row r="153" spans="1:2" ht="58.5" customHeight="1" hidden="1">
      <c r="A153" s="51" t="s">
        <v>136</v>
      </c>
      <c r="B153" s="72"/>
    </row>
    <row r="154" spans="1:2" ht="58.5" customHeight="1" hidden="1">
      <c r="A154" s="72" t="s">
        <v>149</v>
      </c>
      <c r="B154" s="77"/>
    </row>
    <row r="155" spans="1:22" ht="60" customHeight="1" hidden="1">
      <c r="A155" s="52" t="s">
        <v>150</v>
      </c>
      <c r="B155" s="75"/>
      <c r="Q155" s="37"/>
      <c r="V155" s="7"/>
    </row>
    <row r="156" spans="1:22" ht="60" customHeight="1" hidden="1">
      <c r="A156" s="75" t="s">
        <v>151</v>
      </c>
      <c r="B156" s="87"/>
      <c r="V156" s="7"/>
    </row>
    <row r="157" spans="1:34" ht="60" customHeight="1" hidden="1">
      <c r="A157" s="87" t="s">
        <v>152</v>
      </c>
      <c r="B157" s="55"/>
      <c r="M157" s="84"/>
      <c r="N157" s="84"/>
      <c r="O157" s="85"/>
      <c r="AH157" s="116"/>
    </row>
    <row r="158" spans="1:34" ht="60" customHeight="1" hidden="1">
      <c r="A158" s="55" t="s">
        <v>153</v>
      </c>
      <c r="B158" s="2"/>
      <c r="AH158" s="118"/>
    </row>
    <row r="159" spans="1:34" ht="60" customHeight="1" hidden="1">
      <c r="A159" s="83" t="s">
        <v>162</v>
      </c>
      <c r="B159" s="76"/>
      <c r="L159" s="87" t="s">
        <v>163</v>
      </c>
      <c r="M159" s="47"/>
      <c r="N159" s="37"/>
      <c r="O159" s="37"/>
      <c r="P159" s="37"/>
      <c r="AH159" s="116"/>
    </row>
    <row r="160" spans="1:34" ht="60" customHeight="1" hidden="1">
      <c r="A160" s="83" t="s">
        <v>156</v>
      </c>
      <c r="B160" s="76"/>
      <c r="N160" s="55"/>
      <c r="O160" s="37"/>
      <c r="P160" s="47"/>
      <c r="Q160" s="37"/>
      <c r="AH160" s="116"/>
    </row>
    <row r="161" spans="1:34" ht="60" customHeight="1" hidden="1">
      <c r="A161" s="51" t="s">
        <v>157</v>
      </c>
      <c r="B161" s="72"/>
      <c r="Q161" s="37"/>
      <c r="AH161" s="116"/>
    </row>
    <row r="162" spans="1:34" ht="60" customHeight="1" hidden="1">
      <c r="A162" s="72" t="s">
        <v>158</v>
      </c>
      <c r="B162" s="77"/>
      <c r="AH162" s="116"/>
    </row>
    <row r="163" spans="1:34" ht="60" customHeight="1" hidden="1">
      <c r="A163" s="52" t="s">
        <v>159</v>
      </c>
      <c r="B163" s="75"/>
      <c r="Q163" s="37"/>
      <c r="AH163" s="116"/>
    </row>
    <row r="164" spans="1:34" ht="60" customHeight="1" hidden="1">
      <c r="A164" s="75" t="s">
        <v>151</v>
      </c>
      <c r="B164" s="87"/>
      <c r="AH164" s="116"/>
    </row>
    <row r="165" spans="1:34" ht="60" customHeight="1" hidden="1">
      <c r="A165" s="87" t="s">
        <v>160</v>
      </c>
      <c r="B165" s="55"/>
      <c r="M165" s="43"/>
      <c r="N165" s="43"/>
      <c r="O165" s="43"/>
      <c r="AH165" s="116"/>
    </row>
    <row r="166" spans="1:34" ht="60" customHeight="1" hidden="1">
      <c r="A166" s="55" t="s">
        <v>161</v>
      </c>
      <c r="B166" s="2"/>
      <c r="M166" s="84"/>
      <c r="N166" s="84"/>
      <c r="O166" s="85"/>
      <c r="AH166" s="116"/>
    </row>
    <row r="167" spans="1:34" ht="60" customHeight="1" hidden="1">
      <c r="A167" s="83" t="s">
        <v>164</v>
      </c>
      <c r="B167" s="76"/>
      <c r="L167" s="87" t="s">
        <v>172</v>
      </c>
      <c r="M167" s="84"/>
      <c r="N167" s="84"/>
      <c r="O167" s="85"/>
      <c r="AH167" s="116"/>
    </row>
    <row r="168" spans="1:34" ht="60" customHeight="1" hidden="1">
      <c r="A168" s="83" t="s">
        <v>165</v>
      </c>
      <c r="B168" s="76"/>
      <c r="I168" s="37"/>
      <c r="AH168" s="116"/>
    </row>
    <row r="169" spans="1:34" ht="60" customHeight="1" hidden="1">
      <c r="A169" s="51" t="s">
        <v>166</v>
      </c>
      <c r="B169" s="72"/>
      <c r="AH169" s="116"/>
    </row>
    <row r="170" spans="1:34" ht="60" customHeight="1" hidden="1">
      <c r="A170" s="72" t="s">
        <v>167</v>
      </c>
      <c r="B170" s="77"/>
      <c r="AH170" s="116"/>
    </row>
    <row r="171" spans="1:34" ht="60" customHeight="1" hidden="1">
      <c r="A171" s="52" t="s">
        <v>168</v>
      </c>
      <c r="B171" s="75"/>
      <c r="AH171" s="116"/>
    </row>
    <row r="172" spans="1:2" ht="60" customHeight="1" hidden="1">
      <c r="A172" s="75" t="s">
        <v>169</v>
      </c>
      <c r="B172" s="87"/>
    </row>
    <row r="173" spans="1:2" ht="60" customHeight="1" hidden="1">
      <c r="A173" s="87" t="s">
        <v>170</v>
      </c>
      <c r="B173" s="55"/>
    </row>
    <row r="174" spans="1:2" ht="60" customHeight="1" hidden="1">
      <c r="A174" s="55" t="s">
        <v>171</v>
      </c>
      <c r="B174" s="2"/>
    </row>
    <row r="175" spans="1:2" ht="60" customHeight="1" hidden="1">
      <c r="A175" s="91" t="s">
        <v>173</v>
      </c>
      <c r="B175" s="2"/>
    </row>
    <row r="176" spans="1:12" ht="60" customHeight="1" hidden="1">
      <c r="A176" s="83" t="s">
        <v>180</v>
      </c>
      <c r="B176" s="76"/>
      <c r="L176" s="87" t="s">
        <v>181</v>
      </c>
    </row>
    <row r="177" spans="1:12" ht="60" customHeight="1" hidden="1">
      <c r="A177" s="76"/>
      <c r="B177" s="86" t="s">
        <v>174</v>
      </c>
      <c r="C177" s="78"/>
      <c r="D177" s="78"/>
      <c r="E177" s="78"/>
      <c r="F177" s="78"/>
      <c r="G177" s="78"/>
      <c r="H177" s="78"/>
      <c r="I177" s="44"/>
      <c r="L177" s="54"/>
    </row>
    <row r="178" spans="1:12" ht="60" customHeight="1" hidden="1">
      <c r="A178" s="76"/>
      <c r="B178" s="88" t="s">
        <v>155</v>
      </c>
      <c r="L178" s="55"/>
    </row>
    <row r="179" spans="1:2" ht="60" customHeight="1" hidden="1">
      <c r="A179" s="76"/>
      <c r="B179" s="72" t="s">
        <v>175</v>
      </c>
    </row>
    <row r="180" spans="1:12" ht="60" customHeight="1" hidden="1">
      <c r="A180" s="76"/>
      <c r="B180" s="77" t="s">
        <v>176</v>
      </c>
      <c r="L180" s="37"/>
    </row>
    <row r="181" spans="1:12" ht="60" customHeight="1" hidden="1">
      <c r="A181" s="79"/>
      <c r="B181" s="75" t="s">
        <v>177</v>
      </c>
      <c r="L181" s="54"/>
    </row>
    <row r="182" spans="2:12" ht="60" customHeight="1" hidden="1">
      <c r="B182" s="87" t="s">
        <v>178</v>
      </c>
      <c r="L182" s="54"/>
    </row>
    <row r="183" spans="1:12" ht="60" customHeight="1" hidden="1">
      <c r="A183" s="76"/>
      <c r="B183" s="55" t="s">
        <v>179</v>
      </c>
      <c r="L183" s="54"/>
    </row>
    <row r="184" spans="1:15" ht="60" customHeight="1" hidden="1">
      <c r="A184" s="83"/>
      <c r="B184" s="76"/>
      <c r="C184" s="92"/>
      <c r="D184" s="92"/>
      <c r="E184" s="92"/>
      <c r="F184" s="92"/>
      <c r="G184" s="92"/>
      <c r="H184" s="92"/>
      <c r="I184" s="50"/>
      <c r="J184" s="92"/>
      <c r="K184" s="92"/>
      <c r="L184" s="92"/>
      <c r="M184" s="92"/>
      <c r="N184" s="92"/>
      <c r="O184" s="92"/>
    </row>
    <row r="185" spans="1:15" ht="60" customHeight="1" hidden="1">
      <c r="A185" s="51"/>
      <c r="B185" s="93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1:15" ht="60" customHeight="1" hidden="1">
      <c r="A186" s="93"/>
      <c r="B186" s="94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1:15" ht="60" customHeight="1" hidden="1">
      <c r="A187" s="52"/>
      <c r="B187" s="95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1:15" ht="60" customHeight="1" hidden="1">
      <c r="A188" s="95"/>
      <c r="B188" s="85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1:15" ht="60" customHeight="1" hidden="1">
      <c r="A189" s="85"/>
      <c r="B189" s="43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1:15" ht="60" customHeight="1" hidden="1">
      <c r="A190" s="43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1:15" ht="60" customHeight="1" hidden="1">
      <c r="A191" s="83"/>
      <c r="B191" s="76"/>
      <c r="C191" s="92"/>
      <c r="D191" s="92"/>
      <c r="E191" s="92"/>
      <c r="F191" s="92"/>
      <c r="G191" s="92"/>
      <c r="H191" s="92"/>
      <c r="I191" s="50"/>
      <c r="J191" s="92"/>
      <c r="K191" s="92"/>
      <c r="L191" s="92"/>
      <c r="M191" s="92"/>
      <c r="N191" s="92"/>
      <c r="O191" s="92"/>
    </row>
    <row r="192" spans="1:15" ht="60" customHeight="1" hidden="1">
      <c r="A192" s="51"/>
      <c r="B192" s="93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1:15" ht="60" customHeight="1" hidden="1">
      <c r="A193" s="93"/>
      <c r="B193" s="94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1:15" ht="60" customHeight="1" hidden="1">
      <c r="A194" s="52"/>
      <c r="B194" s="95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1:15" ht="60" customHeight="1" hidden="1">
      <c r="A195" s="95"/>
      <c r="B195" s="85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1:15" ht="60" customHeight="1" hidden="1">
      <c r="A196" s="85"/>
      <c r="B196" s="43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1:15" ht="60" customHeight="1" hidden="1">
      <c r="A197" s="43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1:15" ht="60" customHeight="1">
      <c r="A198" s="43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1:33" ht="75" customHeight="1">
      <c r="A199" s="76"/>
      <c r="B199" s="109"/>
      <c r="C199" s="109"/>
      <c r="D199" s="109"/>
      <c r="E199" s="109"/>
      <c r="F199" s="109"/>
      <c r="G199" s="109"/>
      <c r="H199" s="109"/>
      <c r="I199" s="282" t="s">
        <v>185</v>
      </c>
      <c r="J199" s="283"/>
      <c r="K199" s="282" t="s">
        <v>186</v>
      </c>
      <c r="L199" s="288"/>
      <c r="M199" s="288"/>
      <c r="N199" s="283"/>
      <c r="O199" s="282" t="s">
        <v>187</v>
      </c>
      <c r="P199" s="288"/>
      <c r="Q199" s="288"/>
      <c r="R199" s="283"/>
      <c r="Z199" s="119" t="s">
        <v>109</v>
      </c>
      <c r="AA199" s="118"/>
      <c r="AB199" s="120" t="s">
        <v>110</v>
      </c>
      <c r="AC199" s="118"/>
      <c r="AD199" s="118" t="s">
        <v>111</v>
      </c>
      <c r="AE199" s="118"/>
      <c r="AF199" s="118"/>
      <c r="AG199" s="118"/>
    </row>
    <row r="200" spans="1:33" ht="75" customHeight="1">
      <c r="A200" s="76"/>
      <c r="B200" s="109"/>
      <c r="C200" s="109"/>
      <c r="D200" s="109"/>
      <c r="E200" s="109"/>
      <c r="F200" s="109"/>
      <c r="G200" s="109"/>
      <c r="H200" s="109"/>
      <c r="I200" s="278" t="s">
        <v>234</v>
      </c>
      <c r="J200" s="279"/>
      <c r="K200" s="289">
        <v>329</v>
      </c>
      <c r="L200" s="290"/>
      <c r="M200" s="290"/>
      <c r="N200" s="291"/>
      <c r="O200" s="289">
        <v>6959</v>
      </c>
      <c r="P200" s="290"/>
      <c r="Q200" s="290"/>
      <c r="R200" s="291"/>
      <c r="Z200" s="119"/>
      <c r="AA200" s="118"/>
      <c r="AB200" s="120"/>
      <c r="AC200" s="118"/>
      <c r="AD200" s="118"/>
      <c r="AE200" s="118"/>
      <c r="AF200" s="118"/>
      <c r="AG200" s="118"/>
    </row>
    <row r="201" spans="1:33" ht="75" customHeight="1">
      <c r="A201" s="76"/>
      <c r="B201" s="109"/>
      <c r="C201" s="109"/>
      <c r="D201" s="109"/>
      <c r="E201" s="109"/>
      <c r="F201" s="109"/>
      <c r="G201" s="109"/>
      <c r="H201" s="109"/>
      <c r="I201" s="278" t="s">
        <v>276</v>
      </c>
      <c r="J201" s="279"/>
      <c r="K201" s="289">
        <v>285</v>
      </c>
      <c r="L201" s="290"/>
      <c r="M201" s="290"/>
      <c r="N201" s="291"/>
      <c r="O201" s="289">
        <v>3912</v>
      </c>
      <c r="P201" s="290"/>
      <c r="Q201" s="290"/>
      <c r="R201" s="291"/>
      <c r="Z201" s="119"/>
      <c r="AA201" s="118"/>
      <c r="AB201" s="120"/>
      <c r="AC201" s="118"/>
      <c r="AD201" s="118"/>
      <c r="AE201" s="118"/>
      <c r="AF201" s="118"/>
      <c r="AG201" s="118"/>
    </row>
    <row r="202" spans="1:33" ht="75" customHeight="1">
      <c r="A202" s="76"/>
      <c r="B202" s="109"/>
      <c r="C202" s="109"/>
      <c r="D202" s="109"/>
      <c r="E202" s="109"/>
      <c r="F202" s="109"/>
      <c r="G202" s="109"/>
      <c r="H202" s="109"/>
      <c r="I202" s="278" t="s">
        <v>292</v>
      </c>
      <c r="J202" s="279"/>
      <c r="K202" s="289">
        <v>251</v>
      </c>
      <c r="L202" s="290"/>
      <c r="M202" s="290"/>
      <c r="N202" s="291"/>
      <c r="O202" s="289">
        <v>3078</v>
      </c>
      <c r="P202" s="290"/>
      <c r="Q202" s="290"/>
      <c r="R202" s="291"/>
      <c r="Z202" s="119"/>
      <c r="AA202" s="118"/>
      <c r="AB202" s="120"/>
      <c r="AC202" s="118"/>
      <c r="AD202" s="118"/>
      <c r="AE202" s="118"/>
      <c r="AF202" s="118"/>
      <c r="AG202" s="118"/>
    </row>
    <row r="203" spans="1:33" ht="75" customHeight="1">
      <c r="A203" s="76"/>
      <c r="B203" s="109"/>
      <c r="C203" s="109"/>
      <c r="D203" s="109"/>
      <c r="E203" s="109"/>
      <c r="F203" s="109"/>
      <c r="G203" s="109"/>
      <c r="H203" s="109"/>
      <c r="I203" s="278" t="s">
        <v>328</v>
      </c>
      <c r="J203" s="279"/>
      <c r="K203" s="289">
        <v>468</v>
      </c>
      <c r="L203" s="290"/>
      <c r="M203" s="290"/>
      <c r="N203" s="291"/>
      <c r="O203" s="289">
        <v>14551</v>
      </c>
      <c r="P203" s="290"/>
      <c r="Q203" s="290"/>
      <c r="R203" s="291"/>
      <c r="Z203" s="119"/>
      <c r="AA203" s="118"/>
      <c r="AB203" s="120"/>
      <c r="AC203" s="118"/>
      <c r="AD203" s="118"/>
      <c r="AE203" s="118"/>
      <c r="AF203" s="118"/>
      <c r="AG203" s="118"/>
    </row>
    <row r="204" spans="1:33" ht="75" customHeight="1">
      <c r="A204" s="76"/>
      <c r="B204" s="109"/>
      <c r="C204" s="109"/>
      <c r="D204" s="109"/>
      <c r="E204" s="109"/>
      <c r="F204" s="109"/>
      <c r="G204" s="109"/>
      <c r="H204" s="109"/>
      <c r="I204" s="286" t="s">
        <v>406</v>
      </c>
      <c r="J204" s="287"/>
      <c r="K204" s="294">
        <v>35</v>
      </c>
      <c r="L204" s="295"/>
      <c r="M204" s="295"/>
      <c r="N204" s="296"/>
      <c r="O204" s="294">
        <v>2224</v>
      </c>
      <c r="P204" s="295"/>
      <c r="Q204" s="295"/>
      <c r="R204" s="296"/>
      <c r="Z204" s="119"/>
      <c r="AA204" s="118"/>
      <c r="AB204" s="120"/>
      <c r="AC204" s="118"/>
      <c r="AD204" s="118"/>
      <c r="AE204" s="118"/>
      <c r="AF204" s="118"/>
      <c r="AG204" s="118"/>
    </row>
    <row r="205" spans="1:33" ht="75" customHeight="1">
      <c r="A205" s="76"/>
      <c r="B205" s="109"/>
      <c r="C205" s="109"/>
      <c r="D205" s="109"/>
      <c r="E205" s="109"/>
      <c r="F205" s="109"/>
      <c r="G205" s="109"/>
      <c r="H205" s="109"/>
      <c r="I205" s="286" t="s">
        <v>424</v>
      </c>
      <c r="J205" s="287"/>
      <c r="K205" s="294">
        <v>85</v>
      </c>
      <c r="L205" s="295"/>
      <c r="M205" s="295"/>
      <c r="N205" s="296"/>
      <c r="O205" s="294">
        <v>3870</v>
      </c>
      <c r="P205" s="295"/>
      <c r="Q205" s="295"/>
      <c r="R205" s="296"/>
      <c r="Z205" s="119"/>
      <c r="AA205" s="118"/>
      <c r="AB205" s="120"/>
      <c r="AC205" s="118"/>
      <c r="AD205" s="118"/>
      <c r="AE205" s="118"/>
      <c r="AF205" s="118"/>
      <c r="AG205" s="118"/>
    </row>
    <row r="206" spans="1:33" ht="75" customHeight="1">
      <c r="A206" s="76"/>
      <c r="B206" s="109"/>
      <c r="C206" s="109"/>
      <c r="D206" s="109"/>
      <c r="E206" s="109"/>
      <c r="F206" s="109"/>
      <c r="G206" s="109"/>
      <c r="H206" s="109"/>
      <c r="I206" s="292" t="s">
        <v>461</v>
      </c>
      <c r="J206" s="293"/>
      <c r="K206" s="300">
        <v>29</v>
      </c>
      <c r="L206" s="301"/>
      <c r="M206" s="301"/>
      <c r="N206" s="302"/>
      <c r="O206" s="300">
        <v>349</v>
      </c>
      <c r="P206" s="301"/>
      <c r="Q206" s="301"/>
      <c r="R206" s="302"/>
      <c r="Z206" s="119"/>
      <c r="AA206" s="118"/>
      <c r="AB206" s="120"/>
      <c r="AC206" s="118"/>
      <c r="AD206" s="118"/>
      <c r="AE206" s="118"/>
      <c r="AF206" s="118"/>
      <c r="AG206" s="118"/>
    </row>
    <row r="207" spans="1:33" ht="75" customHeight="1">
      <c r="A207" s="76"/>
      <c r="B207" s="109"/>
      <c r="C207" s="109"/>
      <c r="D207" s="109"/>
      <c r="E207" s="109"/>
      <c r="F207" s="109"/>
      <c r="G207" s="109"/>
      <c r="H207" s="109"/>
      <c r="I207" s="292" t="s">
        <v>467</v>
      </c>
      <c r="J207" s="293"/>
      <c r="K207" s="300">
        <v>18</v>
      </c>
      <c r="L207" s="301"/>
      <c r="M207" s="301"/>
      <c r="N207" s="302"/>
      <c r="O207" s="300">
        <v>277</v>
      </c>
      <c r="P207" s="301"/>
      <c r="Q207" s="301"/>
      <c r="R207" s="302"/>
      <c r="Z207" s="119"/>
      <c r="AA207" s="118"/>
      <c r="AB207" s="120"/>
      <c r="AC207" s="118"/>
      <c r="AD207" s="118"/>
      <c r="AE207" s="118"/>
      <c r="AF207" s="118"/>
      <c r="AG207" s="118"/>
    </row>
    <row r="208" spans="1:33" ht="75" customHeight="1">
      <c r="A208" s="76"/>
      <c r="B208" s="109"/>
      <c r="C208" s="109"/>
      <c r="D208" s="109"/>
      <c r="E208" s="109"/>
      <c r="F208" s="109"/>
      <c r="G208" s="109"/>
      <c r="H208" s="109"/>
      <c r="I208" s="286" t="s">
        <v>460</v>
      </c>
      <c r="J208" s="287"/>
      <c r="K208" s="294">
        <f>SUM(K206,K207)</f>
        <v>47</v>
      </c>
      <c r="L208" s="295"/>
      <c r="M208" s="295"/>
      <c r="N208" s="296"/>
      <c r="O208" s="294">
        <f>SUM(O206,O207)</f>
        <v>626</v>
      </c>
      <c r="P208" s="295"/>
      <c r="Q208" s="295"/>
      <c r="R208" s="296"/>
      <c r="Z208" s="119"/>
      <c r="AA208" s="118"/>
      <c r="AB208" s="120"/>
      <c r="AC208" s="118"/>
      <c r="AD208" s="118"/>
      <c r="AE208" s="118"/>
      <c r="AF208" s="118"/>
      <c r="AG208" s="118"/>
    </row>
    <row r="209" spans="1:33" ht="75" customHeight="1">
      <c r="A209" s="76"/>
      <c r="B209" s="109"/>
      <c r="C209" s="109"/>
      <c r="D209" s="109"/>
      <c r="E209" s="109"/>
      <c r="F209" s="109"/>
      <c r="G209" s="109"/>
      <c r="H209" s="109"/>
      <c r="I209" s="278" t="s">
        <v>405</v>
      </c>
      <c r="J209" s="279"/>
      <c r="K209" s="289">
        <f>SUM(K204,K205,K208)</f>
        <v>167</v>
      </c>
      <c r="L209" s="290"/>
      <c r="M209" s="290"/>
      <c r="N209" s="291"/>
      <c r="O209" s="289">
        <f>SUM(O204,O205,O208)</f>
        <v>6720</v>
      </c>
      <c r="P209" s="290"/>
      <c r="Q209" s="290"/>
      <c r="R209" s="291"/>
      <c r="Z209" s="119"/>
      <c r="AA209" s="118"/>
      <c r="AB209" s="120"/>
      <c r="AC209" s="118"/>
      <c r="AD209" s="118"/>
      <c r="AE209" s="118"/>
      <c r="AF209" s="118"/>
      <c r="AG209" s="118"/>
    </row>
    <row r="210" spans="1:33" ht="75" customHeight="1">
      <c r="A210" s="76"/>
      <c r="B210" s="109"/>
      <c r="C210" s="109"/>
      <c r="D210" s="109"/>
      <c r="E210" s="109"/>
      <c r="F210" s="109"/>
      <c r="G210" s="109"/>
      <c r="H210" s="109"/>
      <c r="I210" s="284" t="s">
        <v>188</v>
      </c>
      <c r="J210" s="285"/>
      <c r="K210" s="297">
        <f>SUM(K200,K201,K202,K203,K209)</f>
        <v>1500</v>
      </c>
      <c r="L210" s="298"/>
      <c r="M210" s="298"/>
      <c r="N210" s="299"/>
      <c r="O210" s="297">
        <f>SUM(O200,O201,O202,O203,O209)</f>
        <v>35220</v>
      </c>
      <c r="P210" s="298"/>
      <c r="Q210" s="298"/>
      <c r="R210" s="299"/>
      <c r="Z210" s="119"/>
      <c r="AA210" s="118"/>
      <c r="AB210" s="120"/>
      <c r="AC210" s="118"/>
      <c r="AD210" s="118"/>
      <c r="AE210" s="118"/>
      <c r="AF210" s="118"/>
      <c r="AG210" s="118"/>
    </row>
    <row r="211" spans="1:33" ht="75" customHeight="1">
      <c r="A211" s="76"/>
      <c r="B211" s="109"/>
      <c r="C211" s="109"/>
      <c r="D211" s="109"/>
      <c r="E211" s="109"/>
      <c r="F211" s="109"/>
      <c r="G211" s="109"/>
      <c r="H211" s="109"/>
      <c r="Z211" s="119"/>
      <c r="AA211" s="118"/>
      <c r="AB211" s="120"/>
      <c r="AC211" s="118"/>
      <c r="AD211" s="118"/>
      <c r="AE211" s="118"/>
      <c r="AF211" s="118"/>
      <c r="AG211" s="118"/>
    </row>
    <row r="212" spans="1:33" ht="75" customHeight="1">
      <c r="A212" s="76"/>
      <c r="B212" s="109"/>
      <c r="C212" s="109"/>
      <c r="D212" s="109"/>
      <c r="E212" s="109"/>
      <c r="F212" s="109"/>
      <c r="G212" s="109"/>
      <c r="H212" s="109"/>
      <c r="I212" s="265"/>
      <c r="J212" s="265"/>
      <c r="K212" s="264"/>
      <c r="L212" s="264"/>
      <c r="M212" s="264"/>
      <c r="N212" s="264"/>
      <c r="O212" s="264"/>
      <c r="P212" s="264"/>
      <c r="Q212" s="264"/>
      <c r="R212" s="264"/>
      <c r="Z212" s="119"/>
      <c r="AA212" s="118"/>
      <c r="AB212" s="120"/>
      <c r="AC212" s="118"/>
      <c r="AD212" s="118"/>
      <c r="AE212" s="118"/>
      <c r="AF212" s="118"/>
      <c r="AG212" s="118"/>
    </row>
    <row r="213" spans="1:33" ht="75" customHeight="1">
      <c r="A213" s="76"/>
      <c r="B213" s="109"/>
      <c r="C213" s="109"/>
      <c r="D213" s="109"/>
      <c r="E213" s="109"/>
      <c r="F213" s="109"/>
      <c r="G213" s="109"/>
      <c r="H213" s="109"/>
      <c r="I213" s="265"/>
      <c r="J213" s="265"/>
      <c r="K213" s="264"/>
      <c r="L213" s="264"/>
      <c r="M213" s="264"/>
      <c r="N213" s="264"/>
      <c r="O213" s="264"/>
      <c r="P213" s="264"/>
      <c r="Q213" s="264"/>
      <c r="R213" s="264"/>
      <c r="Z213" s="119"/>
      <c r="AA213" s="118"/>
      <c r="AB213" s="120"/>
      <c r="AC213" s="118"/>
      <c r="AD213" s="118"/>
      <c r="AE213" s="118"/>
      <c r="AF213" s="118"/>
      <c r="AG213" s="118"/>
    </row>
    <row r="214" spans="1:33" ht="75" customHeight="1">
      <c r="A214" s="76"/>
      <c r="B214" s="109"/>
      <c r="C214" s="109"/>
      <c r="D214" s="109"/>
      <c r="E214" s="109"/>
      <c r="F214" s="109"/>
      <c r="G214" s="109"/>
      <c r="H214" s="109"/>
      <c r="I214" s="265"/>
      <c r="J214" s="265"/>
      <c r="K214" s="264"/>
      <c r="L214" s="264"/>
      <c r="M214" s="264"/>
      <c r="N214" s="264"/>
      <c r="O214" s="264"/>
      <c r="P214" s="264"/>
      <c r="Q214" s="264"/>
      <c r="R214" s="264"/>
      <c r="Z214" s="119"/>
      <c r="AA214" s="118"/>
      <c r="AB214" s="120"/>
      <c r="AC214" s="118"/>
      <c r="AD214" s="118"/>
      <c r="AE214" s="118"/>
      <c r="AF214" s="118"/>
      <c r="AG214" s="118"/>
    </row>
    <row r="215" spans="1:33" ht="75" customHeight="1">
      <c r="A215" s="76"/>
      <c r="B215" s="109"/>
      <c r="C215" s="109"/>
      <c r="D215" s="109"/>
      <c r="E215" s="109"/>
      <c r="F215" s="109"/>
      <c r="G215" s="109"/>
      <c r="H215" s="109"/>
      <c r="I215" s="265"/>
      <c r="J215" s="265"/>
      <c r="K215" s="264"/>
      <c r="L215" s="264"/>
      <c r="M215" s="264"/>
      <c r="N215" s="264"/>
      <c r="O215" s="264"/>
      <c r="P215" s="264"/>
      <c r="Q215" s="264"/>
      <c r="R215" s="264"/>
      <c r="Z215" s="119"/>
      <c r="AA215" s="118"/>
      <c r="AB215" s="120"/>
      <c r="AC215" s="118"/>
      <c r="AD215" s="118"/>
      <c r="AE215" s="118"/>
      <c r="AF215" s="118"/>
      <c r="AG215" s="118"/>
    </row>
    <row r="216" spans="1:33" ht="75" customHeight="1">
      <c r="A216" s="76"/>
      <c r="B216" s="109"/>
      <c r="C216" s="109"/>
      <c r="D216" s="109"/>
      <c r="E216" s="109"/>
      <c r="F216" s="109"/>
      <c r="G216" s="109"/>
      <c r="H216" s="109"/>
      <c r="I216" s="265"/>
      <c r="J216" s="265"/>
      <c r="K216" s="264"/>
      <c r="L216" s="264"/>
      <c r="M216" s="264"/>
      <c r="N216" s="264"/>
      <c r="O216" s="264"/>
      <c r="P216" s="264"/>
      <c r="Q216" s="264"/>
      <c r="R216" s="264"/>
      <c r="Z216" s="119"/>
      <c r="AA216" s="118"/>
      <c r="AB216" s="120"/>
      <c r="AC216" s="118"/>
      <c r="AD216" s="118"/>
      <c r="AE216" s="118"/>
      <c r="AF216" s="118"/>
      <c r="AG216" s="118"/>
    </row>
    <row r="217" spans="1:33" ht="75" customHeight="1">
      <c r="A217" s="76"/>
      <c r="B217" s="109"/>
      <c r="C217" s="109"/>
      <c r="D217" s="109"/>
      <c r="E217" s="109"/>
      <c r="F217" s="109"/>
      <c r="G217" s="109"/>
      <c r="H217" s="109"/>
      <c r="I217" s="265"/>
      <c r="J217" s="265"/>
      <c r="K217" s="264"/>
      <c r="L217" s="264"/>
      <c r="M217" s="264"/>
      <c r="N217" s="264"/>
      <c r="O217" s="264"/>
      <c r="P217" s="264"/>
      <c r="Q217" s="264"/>
      <c r="R217" s="264"/>
      <c r="Z217" s="119"/>
      <c r="AA217" s="118"/>
      <c r="AB217" s="120"/>
      <c r="AC217" s="118"/>
      <c r="AD217" s="118"/>
      <c r="AE217" s="118"/>
      <c r="AF217" s="118"/>
      <c r="AG217" s="118"/>
    </row>
    <row r="218" spans="1:33" ht="75" customHeight="1">
      <c r="A218" s="76"/>
      <c r="B218" s="109"/>
      <c r="C218" s="109"/>
      <c r="D218" s="109"/>
      <c r="E218" s="109"/>
      <c r="F218" s="109"/>
      <c r="G218" s="109"/>
      <c r="H218" s="109"/>
      <c r="I218" s="277"/>
      <c r="J218" s="277"/>
      <c r="K218" s="267"/>
      <c r="L218" s="267"/>
      <c r="M218" s="267"/>
      <c r="N218" s="267"/>
      <c r="O218" s="267"/>
      <c r="Z218" s="119"/>
      <c r="AA218" s="118"/>
      <c r="AB218" s="120"/>
      <c r="AC218" s="118"/>
      <c r="AD218" s="118"/>
      <c r="AE218" s="118"/>
      <c r="AF218" s="118"/>
      <c r="AG218" s="118"/>
    </row>
    <row r="219" spans="1:33" ht="75" customHeight="1">
      <c r="A219" s="76"/>
      <c r="B219" s="109"/>
      <c r="C219" s="109"/>
      <c r="D219" s="109"/>
      <c r="E219" s="109"/>
      <c r="F219" s="109"/>
      <c r="G219" s="109"/>
      <c r="H219" s="109"/>
      <c r="I219" s="277"/>
      <c r="J219" s="277"/>
      <c r="K219" s="267"/>
      <c r="L219" s="267"/>
      <c r="M219" s="267"/>
      <c r="N219" s="267"/>
      <c r="O219" s="267"/>
      <c r="Z219" s="119"/>
      <c r="AA219" s="118"/>
      <c r="AB219" s="120"/>
      <c r="AC219" s="118"/>
      <c r="AD219" s="118"/>
      <c r="AE219" s="118"/>
      <c r="AF219" s="118"/>
      <c r="AG219" s="118"/>
    </row>
    <row r="220" spans="1:33" ht="75" customHeight="1">
      <c r="A220" s="76"/>
      <c r="B220" s="109"/>
      <c r="C220" s="109"/>
      <c r="D220" s="109"/>
      <c r="E220" s="109"/>
      <c r="F220" s="109"/>
      <c r="G220" s="109"/>
      <c r="H220" s="109"/>
      <c r="I220" s="277"/>
      <c r="J220" s="277"/>
      <c r="K220" s="267"/>
      <c r="L220" s="267"/>
      <c r="M220" s="267"/>
      <c r="N220" s="267"/>
      <c r="O220" s="267"/>
      <c r="Z220" s="119"/>
      <c r="AA220" s="118"/>
      <c r="AB220" s="120"/>
      <c r="AC220" s="118"/>
      <c r="AD220" s="118"/>
      <c r="AE220" s="118"/>
      <c r="AF220" s="118"/>
      <c r="AG220" s="118"/>
    </row>
    <row r="221" spans="1:33" ht="75" customHeight="1">
      <c r="A221" s="76"/>
      <c r="B221" s="109"/>
      <c r="C221" s="109"/>
      <c r="D221" s="109"/>
      <c r="E221" s="109"/>
      <c r="F221" s="109"/>
      <c r="G221" s="109"/>
      <c r="H221" s="109"/>
      <c r="I221" s="277"/>
      <c r="J221" s="277"/>
      <c r="K221" s="267"/>
      <c r="L221" s="267"/>
      <c r="M221" s="267"/>
      <c r="N221" s="267"/>
      <c r="O221" s="267"/>
      <c r="Z221" s="119"/>
      <c r="AA221" s="118"/>
      <c r="AB221" s="120"/>
      <c r="AC221" s="118"/>
      <c r="AD221" s="118"/>
      <c r="AE221" s="118"/>
      <c r="AF221" s="118"/>
      <c r="AG221" s="118"/>
    </row>
    <row r="222" spans="1:33" ht="75" customHeight="1">
      <c r="A222" s="76"/>
      <c r="B222" s="109"/>
      <c r="C222" s="109"/>
      <c r="D222" s="109"/>
      <c r="E222" s="109"/>
      <c r="F222" s="109"/>
      <c r="G222" s="109"/>
      <c r="H222" s="109"/>
      <c r="I222" s="277"/>
      <c r="J222" s="277"/>
      <c r="K222" s="267"/>
      <c r="L222" s="267"/>
      <c r="M222" s="267"/>
      <c r="N222" s="267"/>
      <c r="O222" s="267"/>
      <c r="Z222" s="119"/>
      <c r="AA222" s="118"/>
      <c r="AB222" s="120"/>
      <c r="AC222" s="118"/>
      <c r="AD222" s="118"/>
      <c r="AE222" s="118"/>
      <c r="AF222" s="118"/>
      <c r="AG222" s="118"/>
    </row>
    <row r="223" spans="1:33" ht="75" customHeight="1">
      <c r="A223" s="76"/>
      <c r="B223" s="109"/>
      <c r="C223" s="109"/>
      <c r="D223" s="109"/>
      <c r="E223" s="109"/>
      <c r="F223" s="109"/>
      <c r="G223" s="109"/>
      <c r="H223" s="109"/>
      <c r="I223" s="277"/>
      <c r="J223" s="277"/>
      <c r="K223" s="267"/>
      <c r="L223" s="267"/>
      <c r="M223" s="267"/>
      <c r="N223" s="267"/>
      <c r="O223" s="267"/>
      <c r="Z223" s="119"/>
      <c r="AA223" s="118"/>
      <c r="AB223" s="120"/>
      <c r="AC223" s="118"/>
      <c r="AD223" s="118"/>
      <c r="AE223" s="118"/>
      <c r="AF223" s="118"/>
      <c r="AG223" s="118"/>
    </row>
    <row r="224" spans="1:33" ht="75" customHeight="1">
      <c r="A224" s="76"/>
      <c r="B224" s="109"/>
      <c r="C224" s="109"/>
      <c r="D224" s="109"/>
      <c r="E224" s="109"/>
      <c r="F224" s="109"/>
      <c r="G224" s="109"/>
      <c r="H224" s="109"/>
      <c r="I224" s="277"/>
      <c r="J224" s="277"/>
      <c r="K224" s="267"/>
      <c r="L224" s="267"/>
      <c r="M224" s="267"/>
      <c r="N224" s="267"/>
      <c r="O224" s="267"/>
      <c r="Z224" s="119"/>
      <c r="AA224" s="118"/>
      <c r="AB224" s="120"/>
      <c r="AC224" s="118"/>
      <c r="AD224" s="118"/>
      <c r="AE224" s="118"/>
      <c r="AF224" s="118"/>
      <c r="AG224" s="118"/>
    </row>
    <row r="225" spans="1:33" ht="75" customHeight="1">
      <c r="A225" s="76"/>
      <c r="B225" s="109"/>
      <c r="C225" s="109"/>
      <c r="D225" s="109"/>
      <c r="E225" s="109"/>
      <c r="F225" s="109"/>
      <c r="G225" s="109"/>
      <c r="H225" s="109"/>
      <c r="I225" s="266"/>
      <c r="J225" s="266"/>
      <c r="K225" s="268"/>
      <c r="L225" s="268"/>
      <c r="M225" s="267"/>
      <c r="N225" s="267"/>
      <c r="O225" s="267"/>
      <c r="Z225" s="119"/>
      <c r="AA225" s="118"/>
      <c r="AB225" s="120"/>
      <c r="AC225" s="118"/>
      <c r="AD225" s="118"/>
      <c r="AE225" s="118"/>
      <c r="AF225" s="118"/>
      <c r="AG225" s="118"/>
    </row>
    <row r="226" spans="1:33" ht="75" customHeight="1">
      <c r="A226" s="76"/>
      <c r="B226" s="109"/>
      <c r="C226" s="109"/>
      <c r="D226" s="109"/>
      <c r="E226" s="109"/>
      <c r="F226" s="109"/>
      <c r="G226" s="109"/>
      <c r="H226" s="109"/>
      <c r="I226" s="266"/>
      <c r="J226" s="266"/>
      <c r="K226" s="268"/>
      <c r="L226" s="268"/>
      <c r="M226" s="267"/>
      <c r="N226" s="267"/>
      <c r="O226" s="267"/>
      <c r="Z226" s="119"/>
      <c r="AA226" s="118"/>
      <c r="AB226" s="120"/>
      <c r="AC226" s="118"/>
      <c r="AD226" s="118"/>
      <c r="AE226" s="118"/>
      <c r="AF226" s="118"/>
      <c r="AG226" s="118"/>
    </row>
    <row r="227" spans="1:33" ht="75" customHeight="1">
      <c r="A227" s="76"/>
      <c r="B227" s="109"/>
      <c r="C227" s="109"/>
      <c r="D227" s="109"/>
      <c r="E227" s="109"/>
      <c r="F227" s="109"/>
      <c r="G227" s="109"/>
      <c r="H227" s="109"/>
      <c r="I227" s="266"/>
      <c r="J227" s="266"/>
      <c r="K227" s="268"/>
      <c r="L227" s="268"/>
      <c r="M227" s="267"/>
      <c r="N227" s="267"/>
      <c r="O227" s="267"/>
      <c r="Z227" s="119"/>
      <c r="AA227" s="118"/>
      <c r="AB227" s="120"/>
      <c r="AC227" s="118"/>
      <c r="AD227" s="118"/>
      <c r="AE227" s="118"/>
      <c r="AF227" s="118"/>
      <c r="AG227" s="118"/>
    </row>
    <row r="228" spans="1:33" ht="75" customHeight="1">
      <c r="A228" s="76"/>
      <c r="B228" s="109"/>
      <c r="C228" s="109"/>
      <c r="D228" s="109"/>
      <c r="E228" s="109"/>
      <c r="F228" s="109"/>
      <c r="G228" s="109"/>
      <c r="H228" s="109"/>
      <c r="I228" s="266"/>
      <c r="J228" s="266"/>
      <c r="K228" s="268"/>
      <c r="L228" s="268"/>
      <c r="M228" s="267"/>
      <c r="N228" s="267"/>
      <c r="O228" s="267"/>
      <c r="Z228" s="119"/>
      <c r="AA228" s="118"/>
      <c r="AB228" s="120"/>
      <c r="AC228" s="118"/>
      <c r="AD228" s="118"/>
      <c r="AE228" s="118"/>
      <c r="AF228" s="118"/>
      <c r="AG228" s="118"/>
    </row>
    <row r="229" spans="1:33" ht="75" customHeight="1">
      <c r="A229" s="76"/>
      <c r="B229" s="109"/>
      <c r="C229" s="109"/>
      <c r="D229" s="109"/>
      <c r="E229" s="109"/>
      <c r="F229" s="109"/>
      <c r="G229" s="109"/>
      <c r="H229" s="109"/>
      <c r="I229" s="266"/>
      <c r="J229" s="266"/>
      <c r="K229" s="268"/>
      <c r="L229" s="268"/>
      <c r="M229" s="267"/>
      <c r="N229" s="267"/>
      <c r="O229" s="267"/>
      <c r="Z229" s="119"/>
      <c r="AA229" s="118"/>
      <c r="AB229" s="120"/>
      <c r="AC229" s="118"/>
      <c r="AD229" s="118"/>
      <c r="AE229" s="118"/>
      <c r="AF229" s="118"/>
      <c r="AG229" s="118"/>
    </row>
    <row r="230" spans="1:33" ht="75" customHeight="1">
      <c r="A230" s="76"/>
      <c r="B230" s="109"/>
      <c r="C230" s="109"/>
      <c r="D230" s="109"/>
      <c r="E230" s="109"/>
      <c r="F230" s="109"/>
      <c r="G230" s="109"/>
      <c r="H230" s="109"/>
      <c r="I230" s="266"/>
      <c r="J230" s="266"/>
      <c r="K230" s="268"/>
      <c r="L230" s="268"/>
      <c r="M230" s="267"/>
      <c r="N230" s="267"/>
      <c r="O230" s="267"/>
      <c r="Z230" s="119"/>
      <c r="AA230" s="118"/>
      <c r="AB230" s="120"/>
      <c r="AC230" s="118"/>
      <c r="AD230" s="118"/>
      <c r="AE230" s="118"/>
      <c r="AF230" s="118"/>
      <c r="AG230" s="118"/>
    </row>
    <row r="231" spans="1:33" ht="75" customHeight="1">
      <c r="A231" s="76"/>
      <c r="B231" s="109"/>
      <c r="C231" s="109"/>
      <c r="D231" s="109"/>
      <c r="E231" s="109"/>
      <c r="F231" s="109"/>
      <c r="G231" s="109"/>
      <c r="H231" s="109"/>
      <c r="I231" s="266"/>
      <c r="J231" s="266"/>
      <c r="K231" s="268"/>
      <c r="L231" s="268"/>
      <c r="M231" s="267"/>
      <c r="N231" s="267"/>
      <c r="O231" s="267"/>
      <c r="Z231" s="119"/>
      <c r="AA231" s="118"/>
      <c r="AB231" s="120"/>
      <c r="AC231" s="118"/>
      <c r="AD231" s="118"/>
      <c r="AE231" s="118"/>
      <c r="AF231" s="118"/>
      <c r="AG231" s="118"/>
    </row>
    <row r="232" spans="1:33" ht="75" customHeight="1">
      <c r="A232" s="76"/>
      <c r="B232" s="109"/>
      <c r="C232" s="109"/>
      <c r="D232" s="109"/>
      <c r="E232" s="109"/>
      <c r="F232" s="109"/>
      <c r="G232" s="109"/>
      <c r="H232" s="109"/>
      <c r="I232" s="266"/>
      <c r="J232" s="266"/>
      <c r="K232" s="268"/>
      <c r="L232" s="268"/>
      <c r="M232" s="267"/>
      <c r="N232" s="267"/>
      <c r="O232" s="267"/>
      <c r="Z232" s="119"/>
      <c r="AA232" s="118"/>
      <c r="AB232" s="120"/>
      <c r="AC232" s="118"/>
      <c r="AD232" s="118"/>
      <c r="AE232" s="118"/>
      <c r="AF232" s="118"/>
      <c r="AG232" s="118"/>
    </row>
    <row r="233" spans="1:33" ht="75" customHeight="1">
      <c r="A233" s="76"/>
      <c r="B233" s="109"/>
      <c r="C233" s="109"/>
      <c r="D233" s="109"/>
      <c r="E233" s="109"/>
      <c r="F233" s="109"/>
      <c r="G233" s="109"/>
      <c r="H233" s="109"/>
      <c r="I233" s="266"/>
      <c r="J233" s="266"/>
      <c r="K233" s="268"/>
      <c r="L233" s="268"/>
      <c r="M233" s="267"/>
      <c r="N233" s="267"/>
      <c r="O233" s="267"/>
      <c r="Z233" s="119"/>
      <c r="AA233" s="118"/>
      <c r="AB233" s="120"/>
      <c r="AC233" s="118"/>
      <c r="AD233" s="118"/>
      <c r="AE233" s="118"/>
      <c r="AF233" s="118"/>
      <c r="AG233" s="118"/>
    </row>
    <row r="234" spans="1:33" ht="75" customHeight="1">
      <c r="A234" s="76"/>
      <c r="B234" s="109"/>
      <c r="C234" s="109"/>
      <c r="D234" s="109"/>
      <c r="E234" s="109"/>
      <c r="F234" s="109"/>
      <c r="G234" s="109"/>
      <c r="H234" s="109"/>
      <c r="I234" s="266"/>
      <c r="J234" s="266"/>
      <c r="K234" s="268"/>
      <c r="L234" s="268"/>
      <c r="M234" s="267"/>
      <c r="N234" s="267"/>
      <c r="O234" s="267"/>
      <c r="Z234" s="119"/>
      <c r="AA234" s="118"/>
      <c r="AB234" s="120"/>
      <c r="AC234" s="118"/>
      <c r="AD234" s="118"/>
      <c r="AE234" s="118"/>
      <c r="AF234" s="118"/>
      <c r="AG234" s="118"/>
    </row>
    <row r="235" spans="1:33" ht="75" customHeight="1">
      <c r="A235" s="76"/>
      <c r="B235" s="109"/>
      <c r="C235" s="109"/>
      <c r="D235" s="109"/>
      <c r="E235" s="109"/>
      <c r="F235" s="109"/>
      <c r="G235" s="109"/>
      <c r="H235" s="109"/>
      <c r="I235" s="266"/>
      <c r="J235" s="266"/>
      <c r="K235" s="268"/>
      <c r="L235" s="268"/>
      <c r="M235" s="267"/>
      <c r="N235" s="267"/>
      <c r="O235" s="267"/>
      <c r="Z235" s="119"/>
      <c r="AA235" s="118"/>
      <c r="AB235" s="120"/>
      <c r="AC235" s="118"/>
      <c r="AD235" s="118"/>
      <c r="AE235" s="118"/>
      <c r="AF235" s="118"/>
      <c r="AG235" s="118"/>
    </row>
    <row r="236" spans="1:33" ht="75" customHeight="1">
      <c r="A236" s="76"/>
      <c r="B236" s="109"/>
      <c r="C236" s="109"/>
      <c r="D236" s="109"/>
      <c r="E236" s="109"/>
      <c r="F236" s="109"/>
      <c r="G236" s="109"/>
      <c r="H236" s="109"/>
      <c r="I236" s="266"/>
      <c r="J236" s="266"/>
      <c r="K236" s="268"/>
      <c r="L236" s="268"/>
      <c r="M236" s="267"/>
      <c r="N236" s="267"/>
      <c r="O236" s="267"/>
      <c r="Z236" s="119"/>
      <c r="AA236" s="118"/>
      <c r="AB236" s="120"/>
      <c r="AC236" s="118"/>
      <c r="AD236" s="118"/>
      <c r="AE236" s="118"/>
      <c r="AF236" s="118"/>
      <c r="AG236" s="118"/>
    </row>
    <row r="237" spans="1:33" ht="75" customHeight="1">
      <c r="A237" s="76"/>
      <c r="B237" s="109"/>
      <c r="C237" s="109"/>
      <c r="D237" s="109"/>
      <c r="E237" s="109"/>
      <c r="F237" s="109"/>
      <c r="G237" s="109"/>
      <c r="H237" s="109"/>
      <c r="I237" s="266"/>
      <c r="J237" s="266"/>
      <c r="K237" s="268"/>
      <c r="L237" s="268"/>
      <c r="M237" s="267"/>
      <c r="N237" s="267"/>
      <c r="O237" s="267"/>
      <c r="Z237" s="119"/>
      <c r="AA237" s="118"/>
      <c r="AB237" s="120"/>
      <c r="AC237" s="118"/>
      <c r="AD237" s="118"/>
      <c r="AE237" s="118"/>
      <c r="AF237" s="118"/>
      <c r="AG237" s="118"/>
    </row>
    <row r="238" spans="1:33" ht="75" customHeight="1">
      <c r="A238" s="76"/>
      <c r="B238" s="109"/>
      <c r="C238" s="109"/>
      <c r="D238" s="109"/>
      <c r="E238" s="109"/>
      <c r="F238" s="109"/>
      <c r="G238" s="109"/>
      <c r="H238" s="109"/>
      <c r="I238" s="266"/>
      <c r="J238" s="266"/>
      <c r="K238" s="268"/>
      <c r="L238" s="268"/>
      <c r="M238" s="267"/>
      <c r="N238" s="267"/>
      <c r="O238" s="267"/>
      <c r="Z238" s="119"/>
      <c r="AA238" s="118"/>
      <c r="AB238" s="120"/>
      <c r="AC238" s="118"/>
      <c r="AD238" s="118"/>
      <c r="AE238" s="118"/>
      <c r="AF238" s="118"/>
      <c r="AG238" s="118"/>
    </row>
    <row r="239" spans="1:33" ht="75" customHeight="1">
      <c r="A239" s="76"/>
      <c r="B239" s="109"/>
      <c r="C239" s="109"/>
      <c r="D239" s="109"/>
      <c r="E239" s="109"/>
      <c r="F239" s="109"/>
      <c r="G239" s="109"/>
      <c r="H239" s="109"/>
      <c r="I239" s="266"/>
      <c r="J239" s="266"/>
      <c r="K239" s="268"/>
      <c r="L239" s="268"/>
      <c r="M239" s="267"/>
      <c r="N239" s="267"/>
      <c r="O239" s="267"/>
      <c r="Z239" s="119"/>
      <c r="AA239" s="118"/>
      <c r="AB239" s="120"/>
      <c r="AC239" s="118"/>
      <c r="AD239" s="118"/>
      <c r="AE239" s="118"/>
      <c r="AF239" s="118"/>
      <c r="AG239" s="118"/>
    </row>
    <row r="240" spans="1:33" ht="75" customHeight="1">
      <c r="A240" s="76"/>
      <c r="B240" s="109"/>
      <c r="C240" s="109"/>
      <c r="D240" s="109"/>
      <c r="E240" s="109"/>
      <c r="F240" s="109"/>
      <c r="G240" s="109"/>
      <c r="H240" s="109"/>
      <c r="I240" s="266"/>
      <c r="J240" s="266"/>
      <c r="K240" s="268"/>
      <c r="L240" s="268"/>
      <c r="M240" s="267"/>
      <c r="N240" s="267"/>
      <c r="O240" s="267"/>
      <c r="Z240" s="119"/>
      <c r="AA240" s="118"/>
      <c r="AB240" s="120"/>
      <c r="AC240" s="118"/>
      <c r="AD240" s="118"/>
      <c r="AE240" s="118"/>
      <c r="AF240" s="118"/>
      <c r="AG240" s="118"/>
    </row>
    <row r="241" spans="1:33" ht="75" customHeight="1">
      <c r="A241" s="76"/>
      <c r="B241" s="109"/>
      <c r="C241" s="109"/>
      <c r="D241" s="109"/>
      <c r="E241" s="109"/>
      <c r="F241" s="109"/>
      <c r="G241" s="109"/>
      <c r="H241" s="109"/>
      <c r="I241" s="269"/>
      <c r="J241" s="269"/>
      <c r="K241" s="268"/>
      <c r="L241" s="268"/>
      <c r="M241" s="267"/>
      <c r="N241" s="267"/>
      <c r="O241" s="267"/>
      <c r="Z241" s="119"/>
      <c r="AA241" s="118"/>
      <c r="AB241" s="120"/>
      <c r="AC241" s="118"/>
      <c r="AD241" s="118"/>
      <c r="AE241" s="118"/>
      <c r="AF241" s="118"/>
      <c r="AG241" s="118"/>
    </row>
    <row r="242" spans="1:33" ht="75" customHeight="1">
      <c r="A242" s="76"/>
      <c r="B242" s="109"/>
      <c r="C242" s="109"/>
      <c r="D242" s="109"/>
      <c r="E242" s="109"/>
      <c r="F242" s="109"/>
      <c r="G242" s="109"/>
      <c r="H242" s="109"/>
      <c r="I242" s="269"/>
      <c r="J242" s="269"/>
      <c r="K242" s="268"/>
      <c r="L242" s="268"/>
      <c r="M242" s="267"/>
      <c r="N242" s="267"/>
      <c r="O242" s="267"/>
      <c r="Z242" s="119"/>
      <c r="AA242" s="118"/>
      <c r="AB242" s="120"/>
      <c r="AC242" s="118"/>
      <c r="AD242" s="118"/>
      <c r="AE242" s="118"/>
      <c r="AF242" s="118"/>
      <c r="AG242" s="118"/>
    </row>
    <row r="243" spans="1:33" ht="75" customHeight="1">
      <c r="A243" s="76"/>
      <c r="B243" s="109"/>
      <c r="C243" s="109"/>
      <c r="D243" s="109"/>
      <c r="E243" s="109"/>
      <c r="F243" s="109"/>
      <c r="G243" s="109"/>
      <c r="H243" s="109"/>
      <c r="I243" s="269"/>
      <c r="J243" s="269"/>
      <c r="K243" s="268"/>
      <c r="L243" s="268"/>
      <c r="M243" s="267"/>
      <c r="N243" s="267"/>
      <c r="O243" s="267"/>
      <c r="Z243" s="119"/>
      <c r="AA243" s="118"/>
      <c r="AB243" s="120"/>
      <c r="AC243" s="118"/>
      <c r="AD243" s="118"/>
      <c r="AE243" s="118"/>
      <c r="AF243" s="118"/>
      <c r="AG243" s="118"/>
    </row>
    <row r="244" spans="1:33" ht="75" customHeight="1">
      <c r="A244" s="76"/>
      <c r="B244" s="109"/>
      <c r="C244" s="109"/>
      <c r="D244" s="109"/>
      <c r="E244" s="109"/>
      <c r="F244" s="109"/>
      <c r="G244" s="109"/>
      <c r="H244" s="109"/>
      <c r="I244" s="269"/>
      <c r="J244" s="269"/>
      <c r="K244" s="268"/>
      <c r="L244" s="268"/>
      <c r="M244" s="267"/>
      <c r="N244" s="267"/>
      <c r="O244" s="267"/>
      <c r="Z244" s="119"/>
      <c r="AA244" s="118"/>
      <c r="AB244" s="120"/>
      <c r="AC244" s="118"/>
      <c r="AD244" s="118"/>
      <c r="AE244" s="118"/>
      <c r="AF244" s="118"/>
      <c r="AG244" s="118"/>
    </row>
    <row r="245" spans="1:33" ht="75" customHeight="1">
      <c r="A245" s="76"/>
      <c r="B245" s="109"/>
      <c r="C245" s="109"/>
      <c r="D245" s="109"/>
      <c r="E245" s="109"/>
      <c r="F245" s="109"/>
      <c r="G245" s="109"/>
      <c r="H245" s="109"/>
      <c r="I245" s="269"/>
      <c r="J245" s="269"/>
      <c r="K245" s="268"/>
      <c r="L245" s="268"/>
      <c r="M245" s="267"/>
      <c r="N245" s="267"/>
      <c r="O245" s="267"/>
      <c r="Z245" s="119"/>
      <c r="AA245" s="118"/>
      <c r="AB245" s="120"/>
      <c r="AC245" s="118"/>
      <c r="AD245" s="118"/>
      <c r="AE245" s="118"/>
      <c r="AF245" s="118"/>
      <c r="AG245" s="118"/>
    </row>
    <row r="246" spans="1:33" ht="75" customHeight="1">
      <c r="A246" s="76"/>
      <c r="B246" s="109"/>
      <c r="C246" s="109"/>
      <c r="D246" s="109"/>
      <c r="E246" s="109"/>
      <c r="F246" s="109"/>
      <c r="G246" s="109"/>
      <c r="H246" s="109"/>
      <c r="I246" s="269"/>
      <c r="J246" s="269"/>
      <c r="K246" s="268"/>
      <c r="L246" s="268"/>
      <c r="M246" s="267"/>
      <c r="N246" s="267"/>
      <c r="O246" s="267"/>
      <c r="Z246" s="119"/>
      <c r="AA246" s="118"/>
      <c r="AB246" s="120"/>
      <c r="AC246" s="118"/>
      <c r="AD246" s="118"/>
      <c r="AE246" s="118"/>
      <c r="AF246" s="118"/>
      <c r="AG246" s="118"/>
    </row>
    <row r="247" spans="1:33" ht="75" customHeight="1">
      <c r="A247" s="76"/>
      <c r="B247" s="109"/>
      <c r="C247" s="109"/>
      <c r="D247" s="109"/>
      <c r="E247" s="109"/>
      <c r="F247" s="109"/>
      <c r="G247" s="109"/>
      <c r="H247" s="109"/>
      <c r="I247" s="269"/>
      <c r="J247" s="269"/>
      <c r="K247" s="268"/>
      <c r="L247" s="268"/>
      <c r="M247" s="267"/>
      <c r="N247" s="267"/>
      <c r="O247" s="267"/>
      <c r="Z247" s="119"/>
      <c r="AA247" s="118"/>
      <c r="AB247" s="120"/>
      <c r="AC247" s="118"/>
      <c r="AD247" s="118"/>
      <c r="AE247" s="118"/>
      <c r="AF247" s="118"/>
      <c r="AG247" s="118"/>
    </row>
    <row r="248" spans="1:33" ht="75" customHeight="1">
      <c r="A248" s="76"/>
      <c r="B248" s="109"/>
      <c r="C248" s="109"/>
      <c r="D248" s="109"/>
      <c r="E248" s="109"/>
      <c r="F248" s="109"/>
      <c r="G248" s="109"/>
      <c r="H248" s="109"/>
      <c r="I248" s="269"/>
      <c r="J248" s="269"/>
      <c r="K248" s="268"/>
      <c r="L248" s="268"/>
      <c r="M248" s="267"/>
      <c r="N248" s="267"/>
      <c r="O248" s="267"/>
      <c r="Z248" s="119"/>
      <c r="AA248" s="118"/>
      <c r="AB248" s="120"/>
      <c r="AC248" s="118"/>
      <c r="AD248" s="118"/>
      <c r="AE248" s="118"/>
      <c r="AF248" s="118"/>
      <c r="AG248" s="118"/>
    </row>
    <row r="249" spans="1:33" ht="75" customHeight="1">
      <c r="A249" s="76"/>
      <c r="B249" s="109"/>
      <c r="C249" s="109"/>
      <c r="D249" s="109"/>
      <c r="E249" s="109"/>
      <c r="F249" s="109"/>
      <c r="G249" s="109"/>
      <c r="H249" s="109"/>
      <c r="I249" s="269"/>
      <c r="J249" s="269"/>
      <c r="K249" s="268"/>
      <c r="L249" s="268"/>
      <c r="M249" s="267"/>
      <c r="N249" s="267"/>
      <c r="O249" s="267"/>
      <c r="Z249" s="119"/>
      <c r="AA249" s="118"/>
      <c r="AB249" s="120"/>
      <c r="AC249" s="118"/>
      <c r="AD249" s="118"/>
      <c r="AE249" s="118"/>
      <c r="AF249" s="118"/>
      <c r="AG249" s="118"/>
    </row>
    <row r="250" spans="1:33" ht="75" customHeight="1">
      <c r="A250" s="76"/>
      <c r="B250" s="109"/>
      <c r="C250" s="109"/>
      <c r="D250" s="109"/>
      <c r="E250" s="109"/>
      <c r="F250" s="109"/>
      <c r="G250" s="109"/>
      <c r="H250" s="109"/>
      <c r="I250" s="96"/>
      <c r="J250" s="96"/>
      <c r="K250" s="96"/>
      <c r="L250" s="96"/>
      <c r="M250" s="96"/>
      <c r="N250" s="96"/>
      <c r="O250" s="96"/>
      <c r="Z250" s="119"/>
      <c r="AA250" s="118"/>
      <c r="AB250" s="120"/>
      <c r="AC250" s="118"/>
      <c r="AD250" s="118"/>
      <c r="AE250" s="118"/>
      <c r="AF250" s="118"/>
      <c r="AG250" s="118"/>
    </row>
    <row r="251" spans="1:33" ht="75" customHeight="1">
      <c r="A251" s="76"/>
      <c r="B251" s="109"/>
      <c r="C251" s="109"/>
      <c r="D251" s="109"/>
      <c r="E251" s="109"/>
      <c r="F251" s="109"/>
      <c r="G251" s="109"/>
      <c r="H251" s="109"/>
      <c r="I251" s="96"/>
      <c r="J251" s="96"/>
      <c r="K251" s="96"/>
      <c r="L251" s="96"/>
      <c r="M251" s="96"/>
      <c r="N251" s="96"/>
      <c r="O251" s="96"/>
      <c r="Z251" s="119"/>
      <c r="AA251" s="118"/>
      <c r="AB251" s="120"/>
      <c r="AC251" s="118"/>
      <c r="AD251" s="118"/>
      <c r="AE251" s="118"/>
      <c r="AF251" s="118"/>
      <c r="AG251" s="118"/>
    </row>
    <row r="252" spans="1:33" ht="75" customHeight="1">
      <c r="A252" s="76"/>
      <c r="B252" s="109"/>
      <c r="C252" s="109"/>
      <c r="D252" s="109"/>
      <c r="E252" s="109"/>
      <c r="F252" s="109"/>
      <c r="G252" s="109"/>
      <c r="H252" s="109"/>
      <c r="I252" s="96"/>
      <c r="J252" s="96"/>
      <c r="K252" s="96"/>
      <c r="L252" s="96"/>
      <c r="M252" s="96"/>
      <c r="N252" s="96"/>
      <c r="O252" s="96"/>
      <c r="Z252" s="119"/>
      <c r="AA252" s="118"/>
      <c r="AB252" s="120"/>
      <c r="AC252" s="118"/>
      <c r="AD252" s="118"/>
      <c r="AE252" s="118"/>
      <c r="AF252" s="118"/>
      <c r="AG252" s="118"/>
    </row>
    <row r="253" spans="1:33" ht="75" customHeight="1">
      <c r="A253" s="76"/>
      <c r="B253" s="109"/>
      <c r="C253" s="109"/>
      <c r="D253" s="109"/>
      <c r="E253" s="109"/>
      <c r="F253" s="109"/>
      <c r="G253" s="109"/>
      <c r="H253" s="109"/>
      <c r="I253" s="96"/>
      <c r="J253" s="96"/>
      <c r="K253" s="96"/>
      <c r="L253" s="96"/>
      <c r="M253" s="96"/>
      <c r="N253" s="96"/>
      <c r="O253" s="96"/>
      <c r="Z253" s="119"/>
      <c r="AA253" s="118"/>
      <c r="AB253" s="120"/>
      <c r="AC253" s="118"/>
      <c r="AD253" s="118"/>
      <c r="AE253" s="118"/>
      <c r="AF253" s="118"/>
      <c r="AG253" s="118"/>
    </row>
    <row r="254" spans="1:33" ht="75" customHeight="1">
      <c r="A254" s="76"/>
      <c r="B254" s="109"/>
      <c r="C254" s="109"/>
      <c r="D254" s="109"/>
      <c r="E254" s="109"/>
      <c r="F254" s="109"/>
      <c r="G254" s="109"/>
      <c r="H254" s="109"/>
      <c r="I254" s="96"/>
      <c r="J254" s="96"/>
      <c r="K254" s="96"/>
      <c r="L254" s="96"/>
      <c r="M254" s="96"/>
      <c r="N254" s="96"/>
      <c r="O254" s="96"/>
      <c r="Z254" s="119"/>
      <c r="AA254" s="118"/>
      <c r="AB254" s="120"/>
      <c r="AC254" s="118"/>
      <c r="AD254" s="118"/>
      <c r="AE254" s="118"/>
      <c r="AF254" s="118"/>
      <c r="AG254" s="118"/>
    </row>
    <row r="255" spans="1:33" ht="75" customHeight="1">
      <c r="A255" s="76"/>
      <c r="B255" s="109"/>
      <c r="C255" s="109"/>
      <c r="D255" s="109"/>
      <c r="E255" s="109"/>
      <c r="F255" s="109"/>
      <c r="G255" s="109"/>
      <c r="H255" s="109"/>
      <c r="I255" s="96"/>
      <c r="J255" s="96"/>
      <c r="K255" s="96"/>
      <c r="L255" s="96"/>
      <c r="M255" s="96"/>
      <c r="N255" s="96"/>
      <c r="O255" s="96"/>
      <c r="Z255" s="119"/>
      <c r="AA255" s="118"/>
      <c r="AB255" s="120"/>
      <c r="AC255" s="118"/>
      <c r="AD255" s="118"/>
      <c r="AE255" s="118"/>
      <c r="AF255" s="118"/>
      <c r="AG255" s="118"/>
    </row>
    <row r="256" spans="1:33" ht="75" customHeight="1">
      <c r="A256" s="76"/>
      <c r="B256" s="109"/>
      <c r="C256" s="109"/>
      <c r="D256" s="109"/>
      <c r="E256" s="109"/>
      <c r="F256" s="109"/>
      <c r="G256" s="109"/>
      <c r="H256" s="109"/>
      <c r="I256" s="96"/>
      <c r="J256" s="96"/>
      <c r="K256" s="96"/>
      <c r="L256" s="96"/>
      <c r="M256" s="96"/>
      <c r="N256" s="96"/>
      <c r="O256" s="96"/>
      <c r="Z256" s="119"/>
      <c r="AA256" s="118"/>
      <c r="AB256" s="120"/>
      <c r="AC256" s="118"/>
      <c r="AD256" s="118"/>
      <c r="AE256" s="118"/>
      <c r="AF256" s="118"/>
      <c r="AG256" s="118"/>
    </row>
    <row r="257" spans="1:33" ht="75" customHeight="1">
      <c r="A257" s="76"/>
      <c r="B257" s="109"/>
      <c r="C257" s="109"/>
      <c r="D257" s="109"/>
      <c r="E257" s="109"/>
      <c r="F257" s="109"/>
      <c r="G257" s="109"/>
      <c r="H257" s="109"/>
      <c r="I257" s="96"/>
      <c r="J257" s="96"/>
      <c r="K257" s="96"/>
      <c r="L257" s="96"/>
      <c r="M257" s="96"/>
      <c r="N257" s="96"/>
      <c r="O257" s="96"/>
      <c r="Z257" s="119"/>
      <c r="AA257" s="118"/>
      <c r="AB257" s="120"/>
      <c r="AC257" s="118"/>
      <c r="AD257" s="118"/>
      <c r="AE257" s="118"/>
      <c r="AF257" s="118"/>
      <c r="AG257" s="118"/>
    </row>
    <row r="258" spans="1:33" ht="75" customHeight="1">
      <c r="A258" s="76"/>
      <c r="B258" s="109"/>
      <c r="C258" s="109"/>
      <c r="D258" s="109"/>
      <c r="E258" s="109"/>
      <c r="F258" s="109"/>
      <c r="G258" s="109"/>
      <c r="H258" s="109"/>
      <c r="I258" s="96"/>
      <c r="J258" s="96"/>
      <c r="K258" s="96"/>
      <c r="L258" s="96"/>
      <c r="M258" s="96"/>
      <c r="N258" s="96"/>
      <c r="O258" s="96"/>
      <c r="Z258" s="119"/>
      <c r="AA258" s="118"/>
      <c r="AB258" s="120"/>
      <c r="AC258" s="118"/>
      <c r="AD258" s="118"/>
      <c r="AE258" s="118"/>
      <c r="AF258" s="118"/>
      <c r="AG258" s="118"/>
    </row>
    <row r="259" spans="1:33" ht="75" customHeight="1">
      <c r="A259" s="76"/>
      <c r="B259" s="109"/>
      <c r="C259" s="109"/>
      <c r="D259" s="109"/>
      <c r="E259" s="109"/>
      <c r="F259" s="109"/>
      <c r="G259" s="109"/>
      <c r="H259" s="109"/>
      <c r="I259" s="96"/>
      <c r="J259" s="96"/>
      <c r="K259" s="96"/>
      <c r="L259" s="96"/>
      <c r="M259" s="96"/>
      <c r="N259" s="96"/>
      <c r="O259" s="96"/>
      <c r="Z259" s="119"/>
      <c r="AA259" s="118"/>
      <c r="AB259" s="120"/>
      <c r="AC259" s="118"/>
      <c r="AD259" s="118"/>
      <c r="AE259" s="118"/>
      <c r="AF259" s="118"/>
      <c r="AG259" s="118"/>
    </row>
    <row r="260" spans="1:33" ht="75" customHeight="1">
      <c r="A260" s="76"/>
      <c r="B260" s="109"/>
      <c r="C260" s="109"/>
      <c r="D260" s="109"/>
      <c r="E260" s="109"/>
      <c r="F260" s="109"/>
      <c r="G260" s="109"/>
      <c r="H260" s="109"/>
      <c r="I260" s="96"/>
      <c r="J260" s="96"/>
      <c r="K260" s="96"/>
      <c r="L260" s="96"/>
      <c r="M260" s="96"/>
      <c r="N260" s="96"/>
      <c r="O260" s="96"/>
      <c r="Z260" s="119"/>
      <c r="AA260" s="118"/>
      <c r="AB260" s="120"/>
      <c r="AC260" s="118"/>
      <c r="AD260" s="118"/>
      <c r="AE260" s="118"/>
      <c r="AF260" s="118"/>
      <c r="AG260" s="118"/>
    </row>
    <row r="261" spans="1:33" ht="75" customHeight="1">
      <c r="A261" s="76"/>
      <c r="B261" s="109"/>
      <c r="C261" s="109"/>
      <c r="D261" s="109"/>
      <c r="E261" s="109"/>
      <c r="F261" s="109"/>
      <c r="G261" s="109"/>
      <c r="H261" s="109"/>
      <c r="I261" s="96"/>
      <c r="J261" s="96"/>
      <c r="K261" s="96"/>
      <c r="L261" s="96"/>
      <c r="M261" s="96"/>
      <c r="N261" s="96"/>
      <c r="O261" s="96"/>
      <c r="Z261" s="119"/>
      <c r="AA261" s="118"/>
      <c r="AB261" s="120"/>
      <c r="AC261" s="118"/>
      <c r="AD261" s="118"/>
      <c r="AE261" s="118"/>
      <c r="AF261" s="118"/>
      <c r="AG261" s="118"/>
    </row>
    <row r="262" spans="1:33" ht="75" customHeight="1">
      <c r="A262" s="76"/>
      <c r="B262" s="109"/>
      <c r="C262" s="109"/>
      <c r="D262" s="109"/>
      <c r="E262" s="109"/>
      <c r="F262" s="109"/>
      <c r="G262" s="109"/>
      <c r="H262" s="109"/>
      <c r="Z262" s="119"/>
      <c r="AA262" s="118"/>
      <c r="AB262" s="120"/>
      <c r="AC262" s="118"/>
      <c r="AD262" s="118"/>
      <c r="AE262" s="118"/>
      <c r="AF262" s="118"/>
      <c r="AG262" s="118"/>
    </row>
    <row r="263" spans="1:33" ht="75" customHeight="1">
      <c r="A263" s="76"/>
      <c r="B263" s="109"/>
      <c r="C263" s="109"/>
      <c r="D263" s="109"/>
      <c r="E263" s="109"/>
      <c r="F263" s="109"/>
      <c r="G263" s="109"/>
      <c r="H263" s="109"/>
      <c r="Z263" s="119"/>
      <c r="AA263" s="118"/>
      <c r="AB263" s="120"/>
      <c r="AC263" s="118"/>
      <c r="AD263" s="118"/>
      <c r="AE263" s="118"/>
      <c r="AF263" s="118"/>
      <c r="AG263" s="118"/>
    </row>
    <row r="264" spans="1:33" ht="75" customHeight="1">
      <c r="A264" s="76"/>
      <c r="B264" s="109"/>
      <c r="C264" s="109"/>
      <c r="D264" s="109"/>
      <c r="E264" s="109"/>
      <c r="F264" s="109"/>
      <c r="G264" s="109"/>
      <c r="H264" s="109"/>
      <c r="Z264" s="119"/>
      <c r="AA264" s="118"/>
      <c r="AB264" s="120"/>
      <c r="AC264" s="118"/>
      <c r="AD264" s="118"/>
      <c r="AE264" s="118"/>
      <c r="AF264" s="118"/>
      <c r="AG264" s="118"/>
    </row>
    <row r="265" spans="1:33" ht="75" customHeight="1">
      <c r="A265" s="76"/>
      <c r="B265" s="109"/>
      <c r="C265" s="109"/>
      <c r="D265" s="109"/>
      <c r="E265" s="109"/>
      <c r="F265" s="109"/>
      <c r="G265" s="109"/>
      <c r="H265" s="109"/>
      <c r="Z265" s="119"/>
      <c r="AA265" s="118"/>
      <c r="AB265" s="120"/>
      <c r="AC265" s="118"/>
      <c r="AD265" s="118"/>
      <c r="AE265" s="118"/>
      <c r="AF265" s="118"/>
      <c r="AG265" s="118"/>
    </row>
    <row r="266" spans="1:33" ht="75" customHeight="1">
      <c r="A266" s="76"/>
      <c r="B266" s="109"/>
      <c r="C266" s="109"/>
      <c r="D266" s="109"/>
      <c r="E266" s="109"/>
      <c r="F266" s="109"/>
      <c r="G266" s="109"/>
      <c r="H266" s="109"/>
      <c r="Z266" s="119"/>
      <c r="AA266" s="118"/>
      <c r="AB266" s="120"/>
      <c r="AC266" s="118"/>
      <c r="AD266" s="118"/>
      <c r="AE266" s="118"/>
      <c r="AF266" s="118"/>
      <c r="AG266" s="118"/>
    </row>
    <row r="267" spans="1:33" ht="75" customHeight="1">
      <c r="A267" s="76"/>
      <c r="B267" s="109"/>
      <c r="C267" s="109"/>
      <c r="D267" s="109"/>
      <c r="E267" s="109"/>
      <c r="F267" s="109"/>
      <c r="G267" s="109"/>
      <c r="H267" s="109"/>
      <c r="Z267" s="119"/>
      <c r="AA267" s="118"/>
      <c r="AB267" s="120"/>
      <c r="AC267" s="118"/>
      <c r="AD267" s="118"/>
      <c r="AE267" s="118"/>
      <c r="AF267" s="118"/>
      <c r="AG267" s="118"/>
    </row>
    <row r="268" spans="1:33" ht="75" customHeight="1">
      <c r="A268" s="76"/>
      <c r="B268" s="109"/>
      <c r="C268" s="109"/>
      <c r="D268" s="109"/>
      <c r="E268" s="109"/>
      <c r="F268" s="109"/>
      <c r="G268" s="109"/>
      <c r="H268" s="109"/>
      <c r="Z268" s="119"/>
      <c r="AA268" s="118"/>
      <c r="AB268" s="120"/>
      <c r="AC268" s="118"/>
      <c r="AD268" s="118"/>
      <c r="AE268" s="118"/>
      <c r="AF268" s="118"/>
      <c r="AG268" s="118"/>
    </row>
    <row r="269" spans="1:33" ht="75" customHeight="1">
      <c r="A269" s="76"/>
      <c r="B269" s="109"/>
      <c r="C269" s="109"/>
      <c r="D269" s="109"/>
      <c r="E269" s="109"/>
      <c r="F269" s="109"/>
      <c r="G269" s="109"/>
      <c r="H269" s="109"/>
      <c r="Q269" s="2"/>
      <c r="Z269" s="119"/>
      <c r="AA269" s="118"/>
      <c r="AB269" s="120"/>
      <c r="AC269" s="118"/>
      <c r="AD269" s="118"/>
      <c r="AE269" s="118"/>
      <c r="AF269" s="118"/>
      <c r="AG269" s="118"/>
    </row>
    <row r="270" spans="1:33" ht="75" customHeight="1">
      <c r="A270" s="76"/>
      <c r="B270" s="109"/>
      <c r="C270" s="109"/>
      <c r="D270" s="109"/>
      <c r="E270" s="109"/>
      <c r="F270" s="109"/>
      <c r="G270" s="109"/>
      <c r="H270" s="109"/>
      <c r="I270" s="49"/>
      <c r="J270" s="50"/>
      <c r="K270" s="50"/>
      <c r="L270" s="50"/>
      <c r="Q270" s="2"/>
      <c r="Z270" s="119"/>
      <c r="AA270" s="118"/>
      <c r="AB270" s="120"/>
      <c r="AC270" s="118"/>
      <c r="AD270" s="118"/>
      <c r="AE270" s="118"/>
      <c r="AF270" s="118"/>
      <c r="AG270" s="118"/>
    </row>
    <row r="271" spans="1:33" ht="75" customHeight="1">
      <c r="A271" s="76"/>
      <c r="B271" s="109"/>
      <c r="C271" s="109"/>
      <c r="D271" s="109"/>
      <c r="E271" s="109"/>
      <c r="F271" s="109"/>
      <c r="G271" s="109"/>
      <c r="H271" s="109"/>
      <c r="Q271" s="2"/>
      <c r="Z271" s="119"/>
      <c r="AA271" s="118"/>
      <c r="AB271" s="120"/>
      <c r="AC271" s="118"/>
      <c r="AD271" s="118"/>
      <c r="AE271" s="118"/>
      <c r="AF271" s="118"/>
      <c r="AG271" s="118"/>
    </row>
    <row r="272" spans="1:33" ht="75" customHeight="1">
      <c r="A272" s="76"/>
      <c r="B272" s="109"/>
      <c r="C272" s="109"/>
      <c r="D272" s="109"/>
      <c r="E272" s="109"/>
      <c r="F272" s="109"/>
      <c r="G272" s="109"/>
      <c r="H272" s="109"/>
      <c r="Q272" s="2"/>
      <c r="Z272" s="119"/>
      <c r="AA272" s="118"/>
      <c r="AB272" s="120"/>
      <c r="AC272" s="118"/>
      <c r="AD272" s="118"/>
      <c r="AE272" s="118"/>
      <c r="AF272" s="118"/>
      <c r="AG272" s="118"/>
    </row>
    <row r="273" spans="1:33" ht="75" customHeight="1">
      <c r="A273" s="76"/>
      <c r="B273" s="109"/>
      <c r="C273" s="109"/>
      <c r="D273" s="109"/>
      <c r="E273" s="109"/>
      <c r="F273" s="109"/>
      <c r="G273" s="109"/>
      <c r="H273" s="109"/>
      <c r="Q273" s="2"/>
      <c r="Z273" s="119"/>
      <c r="AA273" s="118"/>
      <c r="AB273" s="120"/>
      <c r="AC273" s="118"/>
      <c r="AD273" s="118"/>
      <c r="AE273" s="118"/>
      <c r="AF273" s="118"/>
      <c r="AG273" s="118"/>
    </row>
    <row r="274" spans="1:33" ht="75" customHeight="1">
      <c r="A274" s="76"/>
      <c r="B274" s="109"/>
      <c r="C274" s="109"/>
      <c r="D274" s="109"/>
      <c r="E274" s="109"/>
      <c r="F274" s="109"/>
      <c r="G274" s="109"/>
      <c r="H274" s="109"/>
      <c r="I274" s="49"/>
      <c r="J274" s="50"/>
      <c r="K274" s="50"/>
      <c r="L274" s="48"/>
      <c r="Q274" s="2"/>
      <c r="Z274" s="119"/>
      <c r="AA274" s="118"/>
      <c r="AB274" s="120"/>
      <c r="AC274" s="118"/>
      <c r="AD274" s="118"/>
      <c r="AE274" s="118"/>
      <c r="AF274" s="118"/>
      <c r="AG274" s="118"/>
    </row>
    <row r="275" spans="1:33" ht="75" customHeight="1">
      <c r="A275" s="76"/>
      <c r="B275" s="109"/>
      <c r="C275" s="109"/>
      <c r="D275" s="109"/>
      <c r="E275" s="109"/>
      <c r="F275" s="109"/>
      <c r="G275" s="109"/>
      <c r="H275" s="109"/>
      <c r="Q275" s="2"/>
      <c r="Z275" s="119"/>
      <c r="AA275" s="118"/>
      <c r="AB275" s="120"/>
      <c r="AC275" s="118"/>
      <c r="AD275" s="118"/>
      <c r="AE275" s="118"/>
      <c r="AF275" s="118"/>
      <c r="AG275" s="118"/>
    </row>
    <row r="276" spans="1:33" ht="75" customHeight="1">
      <c r="A276" s="76"/>
      <c r="B276" s="109"/>
      <c r="C276" s="109"/>
      <c r="D276" s="109"/>
      <c r="E276" s="109"/>
      <c r="F276" s="109"/>
      <c r="G276" s="109"/>
      <c r="H276" s="109"/>
      <c r="Q276" s="2"/>
      <c r="Z276" s="119"/>
      <c r="AA276" s="118"/>
      <c r="AB276" s="120"/>
      <c r="AC276" s="118"/>
      <c r="AD276" s="118"/>
      <c r="AE276" s="118"/>
      <c r="AF276" s="118"/>
      <c r="AG276" s="118"/>
    </row>
    <row r="277" spans="1:33" ht="75" customHeight="1">
      <c r="A277" s="76"/>
      <c r="B277" s="109"/>
      <c r="C277" s="109"/>
      <c r="D277" s="109"/>
      <c r="E277" s="109"/>
      <c r="F277" s="109"/>
      <c r="G277" s="109"/>
      <c r="H277" s="109"/>
      <c r="Q277" s="2"/>
      <c r="Z277" s="119"/>
      <c r="AA277" s="118"/>
      <c r="AB277" s="120"/>
      <c r="AC277" s="118"/>
      <c r="AD277" s="118"/>
      <c r="AE277" s="118"/>
      <c r="AF277" s="118"/>
      <c r="AG277" s="118"/>
    </row>
    <row r="278" spans="1:33" ht="75" customHeight="1">
      <c r="A278" s="76"/>
      <c r="B278" s="109"/>
      <c r="C278" s="109"/>
      <c r="D278" s="109"/>
      <c r="E278" s="109"/>
      <c r="F278" s="109"/>
      <c r="G278" s="109"/>
      <c r="H278" s="109"/>
      <c r="I278" s="49"/>
      <c r="J278" s="50"/>
      <c r="K278" s="50"/>
      <c r="L278" s="50"/>
      <c r="Q278" s="2"/>
      <c r="Z278" s="119"/>
      <c r="AA278" s="118"/>
      <c r="AB278" s="120"/>
      <c r="AC278" s="118"/>
      <c r="AD278" s="118"/>
      <c r="AE278" s="118"/>
      <c r="AF278" s="118"/>
      <c r="AG278" s="118"/>
    </row>
    <row r="279" spans="1:33" ht="75" customHeight="1">
      <c r="A279" s="76"/>
      <c r="B279" s="109"/>
      <c r="C279" s="109"/>
      <c r="D279" s="109"/>
      <c r="E279" s="109"/>
      <c r="F279" s="109"/>
      <c r="G279" s="109"/>
      <c r="H279" s="109"/>
      <c r="Q279" s="2"/>
      <c r="Z279" s="119"/>
      <c r="AA279" s="118"/>
      <c r="AB279" s="120"/>
      <c r="AC279" s="118"/>
      <c r="AD279" s="118"/>
      <c r="AE279" s="118"/>
      <c r="AF279" s="118"/>
      <c r="AG279" s="118"/>
    </row>
    <row r="280" spans="1:33" ht="75" customHeight="1">
      <c r="A280" s="76"/>
      <c r="B280" s="109"/>
      <c r="C280" s="109"/>
      <c r="D280" s="109"/>
      <c r="E280" s="109"/>
      <c r="F280" s="109"/>
      <c r="G280" s="109"/>
      <c r="H280" s="109"/>
      <c r="I280" s="53"/>
      <c r="J280" s="53"/>
      <c r="K280" s="53"/>
      <c r="Q280" s="2"/>
      <c r="Z280" s="119"/>
      <c r="AA280" s="118"/>
      <c r="AB280" s="120"/>
      <c r="AC280" s="118"/>
      <c r="AD280" s="118"/>
      <c r="AE280" s="118"/>
      <c r="AF280" s="118"/>
      <c r="AG280" s="118"/>
    </row>
    <row r="281" spans="1:33" ht="75" customHeight="1">
      <c r="A281" s="76"/>
      <c r="B281" s="109"/>
      <c r="C281" s="109"/>
      <c r="D281" s="109"/>
      <c r="E281" s="109"/>
      <c r="F281" s="109"/>
      <c r="G281" s="109"/>
      <c r="H281" s="109"/>
      <c r="Q281" s="2"/>
      <c r="Z281" s="119"/>
      <c r="AA281" s="118"/>
      <c r="AB281" s="120"/>
      <c r="AC281" s="118"/>
      <c r="AD281" s="118"/>
      <c r="AE281" s="118"/>
      <c r="AF281" s="118"/>
      <c r="AG281" s="118"/>
    </row>
    <row r="282" spans="1:33" ht="75" customHeight="1">
      <c r="A282" s="76"/>
      <c r="B282" s="109"/>
      <c r="C282" s="109"/>
      <c r="D282" s="109"/>
      <c r="E282" s="109"/>
      <c r="F282" s="109"/>
      <c r="G282" s="109"/>
      <c r="H282" s="109"/>
      <c r="Q282" s="2"/>
      <c r="Z282" s="119"/>
      <c r="AA282" s="118"/>
      <c r="AB282" s="120"/>
      <c r="AC282" s="118"/>
      <c r="AD282" s="118"/>
      <c r="AE282" s="118"/>
      <c r="AF282" s="118"/>
      <c r="AG282" s="118"/>
    </row>
    <row r="283" spans="1:33" ht="75" customHeight="1">
      <c r="A283" s="76"/>
      <c r="B283" s="109"/>
      <c r="C283" s="109"/>
      <c r="D283" s="109"/>
      <c r="E283" s="109"/>
      <c r="F283" s="109"/>
      <c r="G283" s="109"/>
      <c r="H283" s="109"/>
      <c r="Q283" s="2"/>
      <c r="Z283" s="119"/>
      <c r="AA283" s="118"/>
      <c r="AB283" s="120"/>
      <c r="AC283" s="118"/>
      <c r="AD283" s="118"/>
      <c r="AE283" s="118"/>
      <c r="AF283" s="118"/>
      <c r="AG283" s="118"/>
    </row>
    <row r="284" spans="1:33" ht="75" customHeight="1">
      <c r="A284" s="76"/>
      <c r="B284" s="109"/>
      <c r="C284" s="109"/>
      <c r="D284" s="109"/>
      <c r="E284" s="109"/>
      <c r="F284" s="109"/>
      <c r="G284" s="109"/>
      <c r="H284" s="109"/>
      <c r="Q284" s="2"/>
      <c r="Z284" s="119"/>
      <c r="AA284" s="118"/>
      <c r="AB284" s="120"/>
      <c r="AC284" s="118"/>
      <c r="AD284" s="118"/>
      <c r="AE284" s="118"/>
      <c r="AF284" s="118"/>
      <c r="AG284" s="118"/>
    </row>
    <row r="285" spans="1:33" ht="75" customHeight="1">
      <c r="A285" s="76"/>
      <c r="B285" s="109"/>
      <c r="C285" s="109"/>
      <c r="D285" s="109"/>
      <c r="E285" s="109"/>
      <c r="F285" s="109"/>
      <c r="G285" s="109"/>
      <c r="H285" s="109"/>
      <c r="Q285" s="2"/>
      <c r="Z285" s="119"/>
      <c r="AA285" s="118"/>
      <c r="AB285" s="120"/>
      <c r="AC285" s="118"/>
      <c r="AD285" s="118"/>
      <c r="AE285" s="118"/>
      <c r="AF285" s="118"/>
      <c r="AG285" s="118"/>
    </row>
    <row r="286" spans="1:17" ht="75" customHeight="1">
      <c r="A286" s="76"/>
      <c r="B286" s="97"/>
      <c r="C286" s="270"/>
      <c r="D286" s="270"/>
      <c r="E286" s="97"/>
      <c r="F286" s="97"/>
      <c r="G286" s="97"/>
      <c r="H286" s="97"/>
      <c r="Q286" s="2"/>
    </row>
    <row r="287" spans="1:33" ht="75" customHeight="1">
      <c r="A287" s="76"/>
      <c r="B287" s="98"/>
      <c r="C287" s="273"/>
      <c r="D287" s="273"/>
      <c r="E287" s="99"/>
      <c r="F287" s="99"/>
      <c r="G287" s="99"/>
      <c r="H287" s="99"/>
      <c r="Q287" s="2"/>
      <c r="X287" s="191">
        <f>+W8</f>
        <v>0</v>
      </c>
      <c r="Y287" s="117" t="s">
        <v>112</v>
      </c>
      <c r="Z287" s="117">
        <f>SUMIF(X4:X59,1,W4:W59)</f>
        <v>0</v>
      </c>
      <c r="AA287" s="116"/>
      <c r="AB287" s="121">
        <f>COUNTIF(X4:X59,1)</f>
        <v>1</v>
      </c>
      <c r="AC287" s="116"/>
      <c r="AD287" s="36">
        <f>SUMPRODUCT(--(X4:X59=1),--(S4:S59-R4:R59&gt;0))</f>
        <v>0</v>
      </c>
      <c r="AE287" s="116"/>
      <c r="AF287" s="116"/>
      <c r="AG287" s="116"/>
    </row>
    <row r="288" spans="1:33" ht="75" customHeight="1">
      <c r="A288" s="76"/>
      <c r="B288" s="98"/>
      <c r="C288" s="273"/>
      <c r="D288" s="273"/>
      <c r="E288" s="99"/>
      <c r="F288" s="99"/>
      <c r="G288" s="99"/>
      <c r="H288" s="99"/>
      <c r="Q288" s="2"/>
      <c r="X288" s="191"/>
      <c r="Y288" s="117"/>
      <c r="Z288" s="117"/>
      <c r="AA288" s="116"/>
      <c r="AB288" s="121"/>
      <c r="AD288" s="117"/>
      <c r="AE288" s="116"/>
      <c r="AF288" s="116"/>
      <c r="AG288" s="116"/>
    </row>
    <row r="289" spans="1:33" ht="75" customHeight="1">
      <c r="A289" s="93"/>
      <c r="B289" s="97"/>
      <c r="C289" s="97"/>
      <c r="D289" s="97"/>
      <c r="E289" s="97"/>
      <c r="F289" s="97"/>
      <c r="G289" s="97"/>
      <c r="H289" s="97"/>
      <c r="Q289" s="2"/>
      <c r="X289" s="191"/>
      <c r="Y289" s="117"/>
      <c r="Z289" s="117"/>
      <c r="AA289" s="116"/>
      <c r="AB289" s="117"/>
      <c r="AC289" s="116"/>
      <c r="AD289" s="117"/>
      <c r="AE289" s="116"/>
      <c r="AF289" s="116"/>
      <c r="AG289" s="116"/>
    </row>
    <row r="290" spans="1:33" ht="75" customHeight="1">
      <c r="A290" s="93"/>
      <c r="B290" s="97"/>
      <c r="C290" s="97"/>
      <c r="D290" s="97"/>
      <c r="E290" s="97"/>
      <c r="F290" s="97"/>
      <c r="G290" s="97"/>
      <c r="H290" s="97"/>
      <c r="Q290" s="2"/>
      <c r="X290" s="191">
        <f>+W5+W12+W13+W14+W15+W16+W17+W18+W20+W23+W31+W40+W41+W44+W46+W50+W52+W54+W56+W57</f>
        <v>5</v>
      </c>
      <c r="Y290" s="117" t="s">
        <v>113</v>
      </c>
      <c r="Z290" s="122">
        <f>SUMIF(X4:X59,2,W4:W59)</f>
        <v>3</v>
      </c>
      <c r="AA290" s="116"/>
      <c r="AB290" s="121">
        <f>COUNTIF(X4:X59,2)</f>
        <v>16</v>
      </c>
      <c r="AD290" s="36">
        <f>SUMPRODUCT(--(X9:X62=2),--(S9:S62-R9:R62&gt;0))</f>
        <v>3</v>
      </c>
      <c r="AE290" s="116"/>
      <c r="AF290" s="116"/>
      <c r="AG290" s="116"/>
    </row>
    <row r="291" spans="1:33" ht="75" customHeight="1">
      <c r="A291" s="93"/>
      <c r="B291" s="97"/>
      <c r="C291" s="270"/>
      <c r="D291" s="270"/>
      <c r="E291" s="97"/>
      <c r="F291" s="97"/>
      <c r="G291" s="97"/>
      <c r="H291" s="97"/>
      <c r="Q291" s="2"/>
      <c r="X291" s="191">
        <f>+W22+W36+W43+W45+W47</f>
        <v>0</v>
      </c>
      <c r="Y291" s="117" t="s">
        <v>193</v>
      </c>
      <c r="Z291" s="117">
        <f>SUMIF(X4:X59,4,W4:W59)</f>
        <v>0</v>
      </c>
      <c r="AB291" s="121">
        <f>COUNTIF(X4:X59,4)</f>
        <v>5</v>
      </c>
      <c r="AD291" s="117">
        <f>SUMPRODUCT(--(X4:X59=4),--(S4:S59-R4:R59&gt;0))</f>
        <v>0</v>
      </c>
      <c r="AE291" s="116"/>
      <c r="AF291" s="116"/>
      <c r="AG291" s="116"/>
    </row>
    <row r="292" spans="1:33" ht="75" customHeight="1">
      <c r="A292" s="76"/>
      <c r="B292" s="98"/>
      <c r="C292" s="273"/>
      <c r="D292" s="273"/>
      <c r="E292" s="99"/>
      <c r="F292" s="99"/>
      <c r="G292" s="99"/>
      <c r="H292" s="99"/>
      <c r="Q292" s="2"/>
      <c r="X292" s="191"/>
      <c r="Y292" s="117"/>
      <c r="Z292" s="122"/>
      <c r="AA292" s="116"/>
      <c r="AB292" s="121"/>
      <c r="AD292" s="36"/>
      <c r="AE292" s="116"/>
      <c r="AF292" s="116"/>
      <c r="AG292" s="116"/>
    </row>
    <row r="293" spans="1:31" ht="75" customHeight="1">
      <c r="A293" s="76"/>
      <c r="B293" s="98"/>
      <c r="C293" s="273"/>
      <c r="D293" s="273"/>
      <c r="E293" s="99"/>
      <c r="F293" s="99"/>
      <c r="G293" s="99"/>
      <c r="H293" s="99"/>
      <c r="Q293" s="2"/>
      <c r="X293" s="191"/>
      <c r="Y293" s="117" t="s">
        <v>114</v>
      </c>
      <c r="Z293" s="117">
        <f>SUMIF(X9:X59,3,W9:W59)</f>
        <v>0</v>
      </c>
      <c r="AA293" s="116"/>
      <c r="AB293" s="121">
        <f>COUNTIF(X4:X59,3)</f>
        <v>0</v>
      </c>
      <c r="AD293" s="117">
        <f>SUMPRODUCT(--(X9:X59=3),--(S9:S59-R9:R59&gt;0))</f>
        <v>0</v>
      </c>
      <c r="AE293" s="116"/>
    </row>
    <row r="294" spans="1:31" ht="75" customHeight="1">
      <c r="A294" s="76"/>
      <c r="B294" s="98"/>
      <c r="C294" s="108"/>
      <c r="D294" s="108"/>
      <c r="E294" s="99"/>
      <c r="F294" s="99"/>
      <c r="G294" s="99"/>
      <c r="H294" s="99"/>
      <c r="Q294" s="2"/>
      <c r="X294" s="191"/>
      <c r="Y294" s="117"/>
      <c r="Z294" s="117"/>
      <c r="AA294" s="116"/>
      <c r="AB294" s="121"/>
      <c r="AD294" s="117"/>
      <c r="AE294" s="116"/>
    </row>
    <row r="295" spans="1:30" ht="75" customHeight="1">
      <c r="A295" s="76"/>
      <c r="B295" s="98"/>
      <c r="C295" s="108"/>
      <c r="D295" s="108"/>
      <c r="E295" s="99"/>
      <c r="F295" s="99"/>
      <c r="G295" s="99"/>
      <c r="H295" s="99"/>
      <c r="Q295" s="2"/>
      <c r="X295" s="191"/>
      <c r="Y295" s="117"/>
      <c r="Z295" s="117"/>
      <c r="AA295" s="116"/>
      <c r="AB295" s="121"/>
      <c r="AD295" s="117"/>
    </row>
    <row r="296" spans="1:186" ht="75" customHeight="1">
      <c r="A296" s="76"/>
      <c r="B296" s="98"/>
      <c r="C296" s="108"/>
      <c r="D296" s="108"/>
      <c r="E296" s="99"/>
      <c r="F296" s="99"/>
      <c r="G296" s="99"/>
      <c r="H296" s="99"/>
      <c r="Q296" s="2"/>
      <c r="X296" s="191"/>
      <c r="Y296" s="117"/>
      <c r="Z296" s="117"/>
      <c r="AA296" s="116"/>
      <c r="AB296" s="121"/>
      <c r="AD296" s="117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</row>
    <row r="297" spans="1:186" ht="75" customHeight="1">
      <c r="A297" s="76"/>
      <c r="B297" s="98"/>
      <c r="C297" s="108"/>
      <c r="D297" s="108"/>
      <c r="E297" s="99"/>
      <c r="F297" s="99"/>
      <c r="G297" s="99"/>
      <c r="H297" s="99"/>
      <c r="Q297" s="2"/>
      <c r="X297" s="191"/>
      <c r="Y297" s="117"/>
      <c r="Z297" s="117"/>
      <c r="AA297" s="116"/>
      <c r="AB297" s="121"/>
      <c r="AD297" s="117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</row>
    <row r="298" spans="1:186" ht="75" customHeight="1">
      <c r="A298" s="76"/>
      <c r="B298" s="98"/>
      <c r="C298" s="108"/>
      <c r="D298" s="108"/>
      <c r="E298" s="99"/>
      <c r="F298" s="99"/>
      <c r="G298" s="99"/>
      <c r="H298" s="99"/>
      <c r="Q298" s="2"/>
      <c r="X298" s="191"/>
      <c r="Y298" s="117"/>
      <c r="Z298" s="117"/>
      <c r="AA298" s="116"/>
      <c r="AB298" s="121"/>
      <c r="AD298" s="117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</row>
    <row r="299" spans="1:186" ht="75" customHeight="1">
      <c r="A299" s="76"/>
      <c r="B299" s="98"/>
      <c r="C299" s="108"/>
      <c r="D299" s="108"/>
      <c r="E299" s="99"/>
      <c r="F299" s="99"/>
      <c r="G299" s="99"/>
      <c r="H299" s="99"/>
      <c r="Q299" s="2"/>
      <c r="X299" s="191"/>
      <c r="Y299" s="117"/>
      <c r="Z299" s="117"/>
      <c r="AA299" s="116"/>
      <c r="AB299" s="121"/>
      <c r="AD299" s="117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</row>
    <row r="300" spans="1:186" ht="75" customHeight="1">
      <c r="A300" s="76"/>
      <c r="B300" s="98"/>
      <c r="C300" s="108"/>
      <c r="D300" s="108"/>
      <c r="E300" s="99"/>
      <c r="F300" s="99"/>
      <c r="G300" s="99"/>
      <c r="H300" s="99"/>
      <c r="Q300" s="2"/>
      <c r="X300" s="191"/>
      <c r="Y300" s="117"/>
      <c r="Z300" s="117"/>
      <c r="AA300" s="116"/>
      <c r="AB300" s="121"/>
      <c r="AD300" s="117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</row>
    <row r="301" spans="1:186" ht="75" customHeight="1">
      <c r="A301" s="76"/>
      <c r="B301" s="98"/>
      <c r="C301" s="108"/>
      <c r="D301" s="108"/>
      <c r="E301" s="99"/>
      <c r="F301" s="99"/>
      <c r="G301" s="99"/>
      <c r="H301" s="99"/>
      <c r="Q301" s="2"/>
      <c r="X301" s="191"/>
      <c r="Y301" s="117"/>
      <c r="Z301" s="117"/>
      <c r="AA301" s="116"/>
      <c r="AB301" s="121"/>
      <c r="AD301" s="117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</row>
    <row r="302" spans="1:186" ht="75" customHeight="1">
      <c r="A302" s="76"/>
      <c r="B302" s="98"/>
      <c r="C302" s="108"/>
      <c r="D302" s="108"/>
      <c r="E302" s="99"/>
      <c r="F302" s="99"/>
      <c r="G302" s="99"/>
      <c r="H302" s="99"/>
      <c r="Q302" s="2"/>
      <c r="X302" s="191"/>
      <c r="Y302" s="117"/>
      <c r="Z302" s="117"/>
      <c r="AA302" s="116"/>
      <c r="AB302" s="121"/>
      <c r="AD302" s="117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</row>
    <row r="303" spans="1:186" ht="75" customHeight="1">
      <c r="A303" s="76"/>
      <c r="B303" s="98"/>
      <c r="C303" s="108"/>
      <c r="D303" s="108"/>
      <c r="E303" s="99"/>
      <c r="F303" s="99"/>
      <c r="G303" s="99"/>
      <c r="H303" s="99"/>
      <c r="Q303" s="2"/>
      <c r="X303" s="191"/>
      <c r="Y303" s="117"/>
      <c r="Z303" s="117"/>
      <c r="AA303" s="116"/>
      <c r="AB303" s="121"/>
      <c r="AD303" s="117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</row>
    <row r="304" spans="1:186" ht="75" customHeight="1">
      <c r="A304" s="76"/>
      <c r="B304" s="98"/>
      <c r="C304" s="108"/>
      <c r="D304" s="108"/>
      <c r="E304" s="99"/>
      <c r="F304" s="99"/>
      <c r="G304" s="99"/>
      <c r="H304" s="99"/>
      <c r="Q304" s="2"/>
      <c r="X304" s="191"/>
      <c r="Y304" s="117"/>
      <c r="Z304" s="117"/>
      <c r="AA304" s="116"/>
      <c r="AB304" s="121"/>
      <c r="AD304" s="117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</row>
    <row r="305" spans="1:186" ht="75" customHeight="1">
      <c r="A305" s="76"/>
      <c r="B305" s="98"/>
      <c r="C305" s="108"/>
      <c r="D305" s="108"/>
      <c r="E305" s="99"/>
      <c r="F305" s="99"/>
      <c r="G305" s="99"/>
      <c r="H305" s="99"/>
      <c r="Q305" s="2"/>
      <c r="X305" s="191"/>
      <c r="Y305" s="117"/>
      <c r="Z305" s="117"/>
      <c r="AA305" s="116"/>
      <c r="AB305" s="121"/>
      <c r="AD305" s="117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</row>
    <row r="306" spans="1:186" ht="75" customHeight="1">
      <c r="A306" s="76"/>
      <c r="B306" s="98"/>
      <c r="C306" s="108"/>
      <c r="D306" s="108"/>
      <c r="E306" s="99"/>
      <c r="F306" s="99"/>
      <c r="G306" s="99"/>
      <c r="H306" s="99"/>
      <c r="Q306" s="2"/>
      <c r="X306" s="191"/>
      <c r="Y306" s="117"/>
      <c r="Z306" s="117"/>
      <c r="AA306" s="116"/>
      <c r="AB306" s="121"/>
      <c r="AD306" s="117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</row>
    <row r="307" spans="1:186" ht="75" customHeight="1">
      <c r="A307" s="76"/>
      <c r="B307" s="98"/>
      <c r="C307" s="108"/>
      <c r="D307" s="108"/>
      <c r="E307" s="99"/>
      <c r="F307" s="99"/>
      <c r="G307" s="99"/>
      <c r="H307" s="99"/>
      <c r="Q307" s="2"/>
      <c r="X307" s="191"/>
      <c r="Y307" s="117"/>
      <c r="Z307" s="117"/>
      <c r="AA307" s="116"/>
      <c r="AB307" s="121"/>
      <c r="AD307" s="117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</row>
    <row r="308" spans="1:186" ht="75" customHeight="1">
      <c r="A308" s="76"/>
      <c r="B308" s="98"/>
      <c r="C308" s="108"/>
      <c r="D308" s="108"/>
      <c r="E308" s="99"/>
      <c r="F308" s="99"/>
      <c r="G308" s="99"/>
      <c r="H308" s="99"/>
      <c r="Q308" s="2"/>
      <c r="X308" s="191"/>
      <c r="Y308" s="117"/>
      <c r="Z308" s="117"/>
      <c r="AA308" s="116"/>
      <c r="AB308" s="121"/>
      <c r="AD308" s="117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</row>
    <row r="309" spans="1:186" ht="75" customHeight="1">
      <c r="A309" s="76"/>
      <c r="B309" s="98"/>
      <c r="C309" s="108"/>
      <c r="D309" s="108"/>
      <c r="E309" s="99"/>
      <c r="F309" s="99"/>
      <c r="G309" s="99"/>
      <c r="H309" s="99"/>
      <c r="Q309" s="2"/>
      <c r="X309" s="191"/>
      <c r="Y309" s="117"/>
      <c r="Z309" s="117"/>
      <c r="AA309" s="116"/>
      <c r="AB309" s="121"/>
      <c r="AD309" s="117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</row>
    <row r="310" spans="1:186" ht="75" customHeight="1">
      <c r="A310" s="76"/>
      <c r="B310" s="98"/>
      <c r="C310" s="108"/>
      <c r="D310" s="108"/>
      <c r="E310" s="99"/>
      <c r="F310" s="99"/>
      <c r="G310" s="99"/>
      <c r="H310" s="99"/>
      <c r="Q310" s="2"/>
      <c r="X310" s="191"/>
      <c r="Y310" s="117"/>
      <c r="Z310" s="117"/>
      <c r="AA310" s="116"/>
      <c r="AB310" s="121"/>
      <c r="AD310" s="117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</row>
    <row r="311" spans="1:186" ht="75" customHeight="1">
      <c r="A311" s="76"/>
      <c r="B311" s="98"/>
      <c r="C311" s="108"/>
      <c r="D311" s="108"/>
      <c r="E311" s="99"/>
      <c r="F311" s="99"/>
      <c r="G311" s="99"/>
      <c r="H311" s="99"/>
      <c r="Q311" s="2"/>
      <c r="X311" s="191"/>
      <c r="Y311" s="117"/>
      <c r="Z311" s="117"/>
      <c r="AA311" s="116"/>
      <c r="AB311" s="121"/>
      <c r="AD311" s="117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</row>
    <row r="312" spans="1:186" ht="75" customHeight="1">
      <c r="A312" s="76"/>
      <c r="B312" s="98"/>
      <c r="C312" s="108"/>
      <c r="D312" s="108"/>
      <c r="E312" s="99"/>
      <c r="F312" s="99"/>
      <c r="G312" s="99"/>
      <c r="H312" s="99"/>
      <c r="Q312" s="2"/>
      <c r="X312" s="191"/>
      <c r="Y312" s="117"/>
      <c r="Z312" s="117"/>
      <c r="AA312" s="116"/>
      <c r="AB312" s="121"/>
      <c r="AD312" s="117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</row>
    <row r="313" spans="1:186" ht="75" customHeight="1">
      <c r="A313" s="76"/>
      <c r="B313" s="98"/>
      <c r="C313" s="108"/>
      <c r="D313" s="108"/>
      <c r="E313" s="99"/>
      <c r="F313" s="99"/>
      <c r="G313" s="99"/>
      <c r="H313" s="99"/>
      <c r="Q313" s="2"/>
      <c r="X313" s="191"/>
      <c r="Y313" s="117"/>
      <c r="Z313" s="117"/>
      <c r="AA313" s="116"/>
      <c r="AB313" s="121"/>
      <c r="AD313" s="117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</row>
    <row r="314" spans="1:186" ht="75" customHeight="1">
      <c r="A314" s="76"/>
      <c r="B314" s="98"/>
      <c r="C314" s="108"/>
      <c r="D314" s="108"/>
      <c r="E314" s="99"/>
      <c r="F314" s="99"/>
      <c r="G314" s="99"/>
      <c r="H314" s="99"/>
      <c r="Q314" s="2"/>
      <c r="X314" s="191"/>
      <c r="Y314" s="117"/>
      <c r="Z314" s="117"/>
      <c r="AA314" s="116"/>
      <c r="AB314" s="121"/>
      <c r="AD314" s="117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</row>
    <row r="315" spans="1:186" ht="75" customHeight="1">
      <c r="A315" s="76"/>
      <c r="B315" s="98"/>
      <c r="C315" s="108"/>
      <c r="D315" s="108"/>
      <c r="E315" s="99"/>
      <c r="F315" s="99"/>
      <c r="G315" s="99"/>
      <c r="H315" s="99"/>
      <c r="Q315" s="2"/>
      <c r="X315" s="191"/>
      <c r="Y315" s="117"/>
      <c r="Z315" s="117"/>
      <c r="AA315" s="116"/>
      <c r="AB315" s="121"/>
      <c r="AD315" s="117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</row>
    <row r="316" spans="1:186" ht="75" customHeight="1">
      <c r="A316" s="76"/>
      <c r="B316" s="98"/>
      <c r="C316" s="108"/>
      <c r="D316" s="108"/>
      <c r="E316" s="99"/>
      <c r="F316" s="99"/>
      <c r="G316" s="99"/>
      <c r="H316" s="99"/>
      <c r="Q316" s="2"/>
      <c r="X316" s="191"/>
      <c r="Y316" s="117"/>
      <c r="Z316" s="117"/>
      <c r="AA316" s="116"/>
      <c r="AB316" s="121"/>
      <c r="AD316" s="117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</row>
    <row r="317" spans="1:186" ht="75" customHeight="1">
      <c r="A317" s="76"/>
      <c r="B317" s="98"/>
      <c r="C317" s="108"/>
      <c r="D317" s="108"/>
      <c r="E317" s="99"/>
      <c r="F317" s="99"/>
      <c r="G317" s="99"/>
      <c r="H317" s="99"/>
      <c r="X317" s="191"/>
      <c r="Y317" s="117"/>
      <c r="Z317" s="117"/>
      <c r="AA317" s="116"/>
      <c r="AB317" s="121"/>
      <c r="AD317" s="117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</row>
    <row r="318" spans="1:186" ht="75" customHeight="1">
      <c r="A318" s="76"/>
      <c r="B318" s="98"/>
      <c r="C318" s="108"/>
      <c r="D318" s="108"/>
      <c r="E318" s="99"/>
      <c r="F318" s="99"/>
      <c r="G318" s="99"/>
      <c r="H318" s="99"/>
      <c r="X318" s="191"/>
      <c r="Y318" s="117"/>
      <c r="Z318" s="117"/>
      <c r="AA318" s="116"/>
      <c r="AB318" s="121"/>
      <c r="AD318" s="117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</row>
    <row r="319" spans="1:186" ht="75" customHeight="1">
      <c r="A319" s="76"/>
      <c r="B319" s="98"/>
      <c r="C319" s="108"/>
      <c r="D319" s="108"/>
      <c r="E319" s="99"/>
      <c r="F319" s="99"/>
      <c r="G319" s="99"/>
      <c r="H319" s="99"/>
      <c r="X319" s="191"/>
      <c r="Y319" s="117"/>
      <c r="Z319" s="117"/>
      <c r="AA319" s="116"/>
      <c r="AB319" s="121"/>
      <c r="AD319" s="117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</row>
    <row r="320" spans="1:186" ht="75" customHeight="1">
      <c r="A320" s="76"/>
      <c r="B320" s="98"/>
      <c r="C320" s="108"/>
      <c r="D320" s="108"/>
      <c r="E320" s="99"/>
      <c r="F320" s="99"/>
      <c r="G320" s="99"/>
      <c r="H320" s="99"/>
      <c r="X320" s="191"/>
      <c r="Y320" s="117"/>
      <c r="Z320" s="117"/>
      <c r="AA320" s="116"/>
      <c r="AB320" s="121"/>
      <c r="AD320" s="117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</row>
    <row r="321" spans="1:186" ht="75" customHeight="1">
      <c r="A321" s="76"/>
      <c r="B321" s="98"/>
      <c r="C321" s="108"/>
      <c r="D321" s="108"/>
      <c r="E321" s="99"/>
      <c r="F321" s="99"/>
      <c r="G321" s="99"/>
      <c r="H321" s="99"/>
      <c r="X321" s="191"/>
      <c r="Y321" s="117"/>
      <c r="Z321" s="117"/>
      <c r="AA321" s="116"/>
      <c r="AB321" s="121"/>
      <c r="AD321" s="117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</row>
    <row r="322" spans="1:186" ht="75" customHeight="1">
      <c r="A322" s="76"/>
      <c r="B322" s="98"/>
      <c r="C322" s="108"/>
      <c r="D322" s="108"/>
      <c r="E322" s="99"/>
      <c r="F322" s="99"/>
      <c r="G322" s="99"/>
      <c r="H322" s="99"/>
      <c r="X322" s="191"/>
      <c r="Y322" s="117"/>
      <c r="Z322" s="117"/>
      <c r="AA322" s="116"/>
      <c r="AB322" s="121"/>
      <c r="AD322" s="117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</row>
    <row r="323" spans="1:186" ht="75" customHeight="1">
      <c r="A323" s="76"/>
      <c r="B323" s="98"/>
      <c r="C323" s="108"/>
      <c r="D323" s="108"/>
      <c r="E323" s="99"/>
      <c r="F323" s="99"/>
      <c r="G323" s="99"/>
      <c r="H323" s="99"/>
      <c r="X323" s="191"/>
      <c r="Y323" s="117"/>
      <c r="Z323" s="117"/>
      <c r="AA323" s="116"/>
      <c r="AB323" s="121"/>
      <c r="AD323" s="117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</row>
    <row r="324" spans="1:186" ht="75" customHeight="1">
      <c r="A324" s="76"/>
      <c r="B324" s="98"/>
      <c r="C324" s="108"/>
      <c r="D324" s="108"/>
      <c r="E324" s="99"/>
      <c r="F324" s="99"/>
      <c r="G324" s="99"/>
      <c r="H324" s="99"/>
      <c r="X324" s="191"/>
      <c r="Y324" s="117"/>
      <c r="Z324" s="117"/>
      <c r="AA324" s="116"/>
      <c r="AB324" s="121"/>
      <c r="AD324" s="117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</row>
    <row r="325" spans="1:186" ht="75" customHeight="1">
      <c r="A325" s="76"/>
      <c r="B325" s="98"/>
      <c r="C325" s="108"/>
      <c r="D325" s="108"/>
      <c r="E325" s="99"/>
      <c r="F325" s="99"/>
      <c r="G325" s="99"/>
      <c r="H325" s="99"/>
      <c r="X325" s="191"/>
      <c r="Y325" s="117"/>
      <c r="Z325" s="117"/>
      <c r="AA325" s="116"/>
      <c r="AB325" s="121"/>
      <c r="AD325" s="117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</row>
    <row r="326" spans="1:186" ht="75" customHeight="1">
      <c r="A326" s="76"/>
      <c r="B326" s="98"/>
      <c r="C326" s="108"/>
      <c r="D326" s="108"/>
      <c r="E326" s="99"/>
      <c r="F326" s="99"/>
      <c r="G326" s="99"/>
      <c r="H326" s="99"/>
      <c r="X326" s="191"/>
      <c r="Y326" s="117"/>
      <c r="Z326" s="117"/>
      <c r="AA326" s="116"/>
      <c r="AB326" s="121"/>
      <c r="AD326" s="117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</row>
    <row r="327" spans="1:186" ht="75" customHeight="1">
      <c r="A327" s="76"/>
      <c r="B327" s="98"/>
      <c r="C327" s="108"/>
      <c r="D327" s="108"/>
      <c r="E327" s="99"/>
      <c r="F327" s="99"/>
      <c r="G327" s="99"/>
      <c r="H327" s="99"/>
      <c r="X327" s="191"/>
      <c r="Y327" s="117"/>
      <c r="Z327" s="117"/>
      <c r="AA327" s="116"/>
      <c r="AB327" s="121"/>
      <c r="AD327" s="117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</row>
    <row r="328" spans="1:186" ht="75" customHeight="1">
      <c r="A328" s="76"/>
      <c r="B328" s="98"/>
      <c r="C328" s="108"/>
      <c r="D328" s="108"/>
      <c r="E328" s="99"/>
      <c r="F328" s="99"/>
      <c r="G328" s="99"/>
      <c r="H328" s="99"/>
      <c r="X328" s="191"/>
      <c r="Y328" s="117"/>
      <c r="Z328" s="117"/>
      <c r="AA328" s="116"/>
      <c r="AB328" s="121"/>
      <c r="AD328" s="117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</row>
    <row r="329" spans="1:186" ht="75" customHeight="1">
      <c r="A329" s="76"/>
      <c r="B329" s="98"/>
      <c r="C329" s="108"/>
      <c r="D329" s="108"/>
      <c r="E329" s="99"/>
      <c r="F329" s="99"/>
      <c r="G329" s="99"/>
      <c r="H329" s="99"/>
      <c r="X329" s="191"/>
      <c r="Y329" s="117"/>
      <c r="Z329" s="117"/>
      <c r="AA329" s="116"/>
      <c r="AB329" s="121"/>
      <c r="AD329" s="117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</row>
    <row r="330" spans="1:186" ht="75" customHeight="1">
      <c r="A330" s="76"/>
      <c r="B330" s="98"/>
      <c r="C330" s="108"/>
      <c r="D330" s="108"/>
      <c r="E330" s="99"/>
      <c r="F330" s="99"/>
      <c r="G330" s="99"/>
      <c r="H330" s="99"/>
      <c r="X330" s="191"/>
      <c r="Y330" s="117"/>
      <c r="Z330" s="117"/>
      <c r="AA330" s="116"/>
      <c r="AB330" s="121"/>
      <c r="AD330" s="117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</row>
    <row r="331" spans="1:186" ht="75" customHeight="1">
      <c r="A331" s="76"/>
      <c r="B331" s="98"/>
      <c r="C331" s="108"/>
      <c r="D331" s="108"/>
      <c r="E331" s="99"/>
      <c r="F331" s="99"/>
      <c r="G331" s="99"/>
      <c r="H331" s="99"/>
      <c r="X331" s="191"/>
      <c r="Y331" s="117"/>
      <c r="Z331" s="117"/>
      <c r="AA331" s="116"/>
      <c r="AB331" s="121"/>
      <c r="AD331" s="117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</row>
    <row r="332" spans="1:186" ht="75" customHeight="1">
      <c r="A332" s="76"/>
      <c r="B332" s="98"/>
      <c r="C332" s="108"/>
      <c r="D332" s="108"/>
      <c r="E332" s="99"/>
      <c r="F332" s="99"/>
      <c r="G332" s="99"/>
      <c r="H332" s="99"/>
      <c r="X332" s="191"/>
      <c r="Y332" s="117"/>
      <c r="Z332" s="117"/>
      <c r="AA332" s="116"/>
      <c r="AB332" s="121"/>
      <c r="AD332" s="117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</row>
    <row r="333" spans="1:186" ht="75" customHeight="1">
      <c r="A333" s="76"/>
      <c r="B333" s="98"/>
      <c r="C333" s="108"/>
      <c r="D333" s="108"/>
      <c r="E333" s="99"/>
      <c r="F333" s="99"/>
      <c r="G333" s="99"/>
      <c r="H333" s="99"/>
      <c r="X333" s="191"/>
      <c r="Y333" s="117"/>
      <c r="Z333" s="117"/>
      <c r="AA333" s="116"/>
      <c r="AB333" s="121"/>
      <c r="AD333" s="117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</row>
    <row r="334" spans="1:186" ht="75" customHeight="1">
      <c r="A334" s="76"/>
      <c r="B334" s="98"/>
      <c r="C334" s="108"/>
      <c r="D334" s="108"/>
      <c r="E334" s="99"/>
      <c r="F334" s="99"/>
      <c r="G334" s="99"/>
      <c r="H334" s="99"/>
      <c r="X334" s="191"/>
      <c r="Y334" s="117"/>
      <c r="Z334" s="117"/>
      <c r="AA334" s="116"/>
      <c r="AB334" s="121"/>
      <c r="AD334" s="117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</row>
    <row r="335" spans="1:186" ht="75" customHeight="1">
      <c r="A335" s="76"/>
      <c r="B335" s="98"/>
      <c r="C335" s="108"/>
      <c r="D335" s="108"/>
      <c r="E335" s="99"/>
      <c r="F335" s="99"/>
      <c r="G335" s="99"/>
      <c r="H335" s="99"/>
      <c r="X335" s="191"/>
      <c r="Y335" s="117"/>
      <c r="Z335" s="117"/>
      <c r="AA335" s="116"/>
      <c r="AB335" s="121"/>
      <c r="AD335" s="117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</row>
    <row r="336" spans="1:186" ht="75" customHeight="1">
      <c r="A336" s="76"/>
      <c r="B336" s="98"/>
      <c r="C336" s="108"/>
      <c r="D336" s="108"/>
      <c r="E336" s="99"/>
      <c r="F336" s="99"/>
      <c r="G336" s="99"/>
      <c r="H336" s="99"/>
      <c r="X336" s="191"/>
      <c r="Y336" s="117"/>
      <c r="Z336" s="117"/>
      <c r="AA336" s="116"/>
      <c r="AB336" s="121"/>
      <c r="AD336" s="117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</row>
    <row r="337" spans="1:186" ht="59.25">
      <c r="A337" s="76"/>
      <c r="B337" s="98"/>
      <c r="C337" s="108"/>
      <c r="D337" s="108"/>
      <c r="E337" s="99"/>
      <c r="F337" s="99"/>
      <c r="G337" s="99"/>
      <c r="H337" s="99"/>
      <c r="X337" s="191"/>
      <c r="Y337" s="117"/>
      <c r="Z337" s="117"/>
      <c r="AA337" s="116"/>
      <c r="AB337" s="121"/>
      <c r="AD337" s="117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</row>
    <row r="338" spans="1:186" ht="59.25">
      <c r="A338" s="76"/>
      <c r="B338" s="98"/>
      <c r="C338" s="108"/>
      <c r="D338" s="108"/>
      <c r="E338" s="99"/>
      <c r="F338" s="99"/>
      <c r="G338" s="99"/>
      <c r="H338" s="99"/>
      <c r="X338" s="191"/>
      <c r="Y338" s="117"/>
      <c r="Z338" s="117"/>
      <c r="AA338" s="116"/>
      <c r="AB338" s="121"/>
      <c r="AD338" s="117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</row>
    <row r="339" spans="1:186" ht="59.25">
      <c r="A339" s="76"/>
      <c r="B339" s="98"/>
      <c r="C339" s="108"/>
      <c r="D339" s="108"/>
      <c r="E339" s="99"/>
      <c r="F339" s="99"/>
      <c r="G339" s="99"/>
      <c r="H339" s="99"/>
      <c r="X339" s="191"/>
      <c r="Y339" s="117"/>
      <c r="Z339" s="117"/>
      <c r="AA339" s="116"/>
      <c r="AB339" s="121"/>
      <c r="AD339" s="117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</row>
    <row r="340" spans="1:186" ht="59.25">
      <c r="A340" s="76"/>
      <c r="B340" s="98"/>
      <c r="C340" s="108"/>
      <c r="D340" s="108"/>
      <c r="E340" s="99"/>
      <c r="F340" s="99"/>
      <c r="G340" s="99"/>
      <c r="H340" s="99"/>
      <c r="X340" s="191"/>
      <c r="Y340" s="117"/>
      <c r="Z340" s="117"/>
      <c r="AA340" s="116"/>
      <c r="AB340" s="121"/>
      <c r="AD340" s="117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</row>
    <row r="341" spans="1:186" ht="59.25">
      <c r="A341" s="76"/>
      <c r="B341" s="98"/>
      <c r="C341" s="108"/>
      <c r="D341" s="108"/>
      <c r="E341" s="99"/>
      <c r="F341" s="99"/>
      <c r="G341" s="99"/>
      <c r="H341" s="99"/>
      <c r="X341" s="191"/>
      <c r="Y341" s="117"/>
      <c r="Z341" s="117"/>
      <c r="AA341" s="116"/>
      <c r="AB341" s="121"/>
      <c r="AD341" s="117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</row>
    <row r="342" spans="1:186" ht="59.25">
      <c r="A342" s="76"/>
      <c r="B342" s="98"/>
      <c r="C342" s="108"/>
      <c r="D342" s="108"/>
      <c r="E342" s="99"/>
      <c r="F342" s="99"/>
      <c r="G342" s="99"/>
      <c r="H342" s="99"/>
      <c r="X342" s="191"/>
      <c r="Y342" s="117"/>
      <c r="Z342" s="117"/>
      <c r="AA342" s="116"/>
      <c r="AB342" s="121"/>
      <c r="AD342" s="117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</row>
    <row r="343" spans="1:186" ht="59.25">
      <c r="A343" s="76"/>
      <c r="B343" s="98"/>
      <c r="C343" s="108"/>
      <c r="D343" s="108"/>
      <c r="E343" s="99"/>
      <c r="F343" s="99"/>
      <c r="G343" s="99"/>
      <c r="H343" s="99"/>
      <c r="X343" s="191"/>
      <c r="Y343" s="117"/>
      <c r="Z343" s="117"/>
      <c r="AA343" s="116"/>
      <c r="AB343" s="121"/>
      <c r="AD343" s="117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</row>
    <row r="344" spans="1:186" ht="59.25">
      <c r="A344" s="76"/>
      <c r="B344" s="98"/>
      <c r="C344" s="108"/>
      <c r="D344" s="108"/>
      <c r="E344" s="99"/>
      <c r="F344" s="99"/>
      <c r="G344" s="99"/>
      <c r="H344" s="99"/>
      <c r="X344" s="191"/>
      <c r="Y344" s="117"/>
      <c r="Z344" s="117"/>
      <c r="AA344" s="116"/>
      <c r="AB344" s="121"/>
      <c r="AD344" s="117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</row>
    <row r="345" spans="1:186" ht="59.25">
      <c r="A345" s="76"/>
      <c r="B345" s="98"/>
      <c r="C345" s="108"/>
      <c r="D345" s="108"/>
      <c r="E345" s="99"/>
      <c r="F345" s="99"/>
      <c r="G345" s="99"/>
      <c r="H345" s="99"/>
      <c r="X345" s="191"/>
      <c r="Y345" s="117"/>
      <c r="Z345" s="117"/>
      <c r="AA345" s="116"/>
      <c r="AB345" s="121"/>
      <c r="AD345" s="117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</row>
    <row r="346" spans="1:186" ht="59.25">
      <c r="A346" s="76"/>
      <c r="B346" s="98"/>
      <c r="C346" s="108"/>
      <c r="D346" s="108"/>
      <c r="E346" s="99"/>
      <c r="F346" s="99"/>
      <c r="G346" s="99"/>
      <c r="H346" s="99"/>
      <c r="X346" s="191"/>
      <c r="Y346" s="117"/>
      <c r="Z346" s="117"/>
      <c r="AA346" s="116"/>
      <c r="AB346" s="121"/>
      <c r="AD346" s="117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</row>
    <row r="347" spans="1:186" ht="59.25">
      <c r="A347" s="76"/>
      <c r="B347" s="98"/>
      <c r="C347" s="108"/>
      <c r="D347" s="108"/>
      <c r="E347" s="99"/>
      <c r="F347" s="99"/>
      <c r="G347" s="99"/>
      <c r="H347" s="99"/>
      <c r="X347" s="191"/>
      <c r="Y347" s="117"/>
      <c r="Z347" s="117"/>
      <c r="AA347" s="116"/>
      <c r="AB347" s="121"/>
      <c r="AD347" s="117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</row>
    <row r="348" spans="1:186" ht="59.25">
      <c r="A348" s="76"/>
      <c r="B348" s="98"/>
      <c r="C348" s="108"/>
      <c r="D348" s="108"/>
      <c r="E348" s="99"/>
      <c r="F348" s="99"/>
      <c r="G348" s="99"/>
      <c r="H348" s="99"/>
      <c r="X348" s="191"/>
      <c r="Y348" s="117"/>
      <c r="Z348" s="117"/>
      <c r="AA348" s="116"/>
      <c r="AB348" s="121"/>
      <c r="AD348" s="117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</row>
    <row r="349" spans="1:186" ht="75" customHeight="1">
      <c r="A349" s="76"/>
      <c r="B349" s="98"/>
      <c r="C349" s="108"/>
      <c r="D349" s="108"/>
      <c r="E349" s="99"/>
      <c r="F349" s="99"/>
      <c r="G349" s="99"/>
      <c r="H349" s="99"/>
      <c r="X349" s="191"/>
      <c r="Y349" s="117"/>
      <c r="Z349" s="117"/>
      <c r="AA349" s="116"/>
      <c r="AB349" s="121"/>
      <c r="AD349" s="117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</row>
    <row r="350" spans="1:186" ht="75" customHeight="1">
      <c r="A350" s="76"/>
      <c r="B350" s="98"/>
      <c r="C350" s="272"/>
      <c r="D350" s="273"/>
      <c r="E350" s="99"/>
      <c r="F350" s="99"/>
      <c r="G350" s="99"/>
      <c r="H350" s="99"/>
      <c r="X350" s="191">
        <f>W9+W19+W28+W34+W37</f>
        <v>0</v>
      </c>
      <c r="Y350" s="117" t="s">
        <v>139</v>
      </c>
      <c r="Z350" s="117">
        <f>SUMIF(X4:X59,5,W4:W59)</f>
        <v>0</v>
      </c>
      <c r="AB350" s="121">
        <f>COUNTIF(X4:X59,5)</f>
        <v>5</v>
      </c>
      <c r="AD350" s="117">
        <f>SUMPRODUCT(--(X4:X59=5),--(S4:S59-R4:R59&gt;0))</f>
        <v>0</v>
      </c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</row>
    <row r="351" spans="1:186" ht="75" customHeight="1">
      <c r="A351" s="76"/>
      <c r="B351" s="98"/>
      <c r="C351" s="272"/>
      <c r="D351" s="273"/>
      <c r="E351" s="99"/>
      <c r="F351" s="99"/>
      <c r="G351" s="99"/>
      <c r="H351" s="99"/>
      <c r="AD351" s="111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</row>
    <row r="352" spans="1:186" ht="117" customHeight="1">
      <c r="A352" s="79"/>
      <c r="B352" s="98"/>
      <c r="C352" s="108"/>
      <c r="D352" s="108"/>
      <c r="E352" s="108"/>
      <c r="F352" s="108"/>
      <c r="G352" s="99"/>
      <c r="H352" s="99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</row>
    <row r="353" spans="1:186" ht="132" customHeight="1">
      <c r="A353" s="92"/>
      <c r="B353" s="98"/>
      <c r="C353" s="108"/>
      <c r="D353" s="108"/>
      <c r="E353" s="108"/>
      <c r="F353" s="108"/>
      <c r="G353" s="99"/>
      <c r="H353" s="99"/>
      <c r="X353" s="191">
        <f>+W7+W24+W42+W51+W58</f>
        <v>7</v>
      </c>
      <c r="Y353" s="117" t="s">
        <v>115</v>
      </c>
      <c r="Z353" s="117"/>
      <c r="AA353" s="117"/>
      <c r="AB353" s="121">
        <f>COUNTIF(X4:X60,7)</f>
        <v>5</v>
      </c>
      <c r="AC353" s="116"/>
      <c r="AD353" s="116"/>
      <c r="AF353" s="116"/>
      <c r="AG353" s="116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</row>
    <row r="354" spans="1:186" ht="126" customHeight="1">
      <c r="A354" s="76"/>
      <c r="B354" s="97"/>
      <c r="C354" s="97"/>
      <c r="D354" s="97"/>
      <c r="E354" s="97"/>
      <c r="F354" s="97"/>
      <c r="G354" s="97"/>
      <c r="H354" s="97"/>
      <c r="Y354" s="117"/>
      <c r="Z354" s="117"/>
      <c r="AA354" s="117"/>
      <c r="AB354" s="117"/>
      <c r="AC354" s="116"/>
      <c r="AD354" s="116"/>
      <c r="AF354" s="116"/>
      <c r="AG354" s="116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</row>
    <row r="355" spans="1:186" ht="60" customHeight="1">
      <c r="A355" s="76"/>
      <c r="B355" s="97"/>
      <c r="C355" s="270"/>
      <c r="D355" s="270"/>
      <c r="E355" s="97"/>
      <c r="F355" s="97"/>
      <c r="G355" s="97"/>
      <c r="H355" s="97"/>
      <c r="X355" s="192">
        <f>+W4+W11+W21+W25+W26+W27+W30+W32+W35+W38+W39+W49+W53+W55+W59</f>
        <v>6</v>
      </c>
      <c r="Y355" s="117" t="s">
        <v>116</v>
      </c>
      <c r="Z355" s="117">
        <f>SUMIF(X4:X61,6,W4:W61)</f>
        <v>8</v>
      </c>
      <c r="AA355" s="117"/>
      <c r="AB355" s="121">
        <f>COUNTIF(X4:X59,6)</f>
        <v>18</v>
      </c>
      <c r="AC355" s="116"/>
      <c r="AD355" s="117">
        <f>SUMPRODUCT(--(X4:X71=6),--(S4:S71-R4:R71&gt;0))</f>
        <v>3</v>
      </c>
      <c r="AE355" s="116"/>
      <c r="AF355" s="116"/>
      <c r="AG355" s="116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</row>
    <row r="356" spans="1:186" ht="60" customHeight="1">
      <c r="A356" s="93"/>
      <c r="B356" s="98"/>
      <c r="C356" s="273"/>
      <c r="D356" s="273"/>
      <c r="E356" s="99"/>
      <c r="F356" s="99"/>
      <c r="G356" s="99"/>
      <c r="H356" s="99"/>
      <c r="X356" s="192"/>
      <c r="Y356" s="117"/>
      <c r="Z356" s="117"/>
      <c r="AA356" s="116"/>
      <c r="AB356" s="121"/>
      <c r="AC356" s="116"/>
      <c r="AD356" s="116"/>
      <c r="AE356" s="116"/>
      <c r="AF356" s="116"/>
      <c r="AG356" s="116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</row>
    <row r="357" spans="1:186" ht="60" customHeight="1">
      <c r="A357" s="76"/>
      <c r="B357" s="98"/>
      <c r="C357" s="273"/>
      <c r="D357" s="273"/>
      <c r="E357" s="99"/>
      <c r="F357" s="99"/>
      <c r="G357" s="99"/>
      <c r="H357" s="99"/>
      <c r="Y357" s="117"/>
      <c r="Z357" s="117"/>
      <c r="AA357" s="116"/>
      <c r="AB357" s="117"/>
      <c r="AC357" s="116"/>
      <c r="AD357" s="116"/>
      <c r="AE357" s="116"/>
      <c r="AF357" s="116"/>
      <c r="AG357" s="116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</row>
    <row r="358" spans="1:186" ht="60" customHeight="1">
      <c r="A358" s="76"/>
      <c r="B358" s="98"/>
      <c r="C358" s="273"/>
      <c r="D358" s="273"/>
      <c r="E358" s="99"/>
      <c r="F358" s="99"/>
      <c r="G358" s="99"/>
      <c r="H358" s="99"/>
      <c r="Y358" s="117"/>
      <c r="Z358" s="117"/>
      <c r="AA358" s="116"/>
      <c r="AB358" s="117"/>
      <c r="AC358" s="116"/>
      <c r="AD358" s="116"/>
      <c r="AE358" s="116"/>
      <c r="AF358" s="116"/>
      <c r="AG358" s="116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</row>
    <row r="359" spans="1:186" ht="60" customHeight="1">
      <c r="A359" s="76"/>
      <c r="B359" s="98"/>
      <c r="C359" s="272"/>
      <c r="D359" s="273"/>
      <c r="E359" s="99"/>
      <c r="F359" s="99"/>
      <c r="G359" s="99"/>
      <c r="H359" s="99"/>
      <c r="X359" s="191">
        <f>+W6+W10+W29+W33+W48</f>
        <v>277</v>
      </c>
      <c r="Y359" s="117" t="s">
        <v>117</v>
      </c>
      <c r="Z359" s="117"/>
      <c r="AA359" s="116"/>
      <c r="AB359" s="117"/>
      <c r="AC359" s="116"/>
      <c r="AD359" s="116"/>
      <c r="AE359" s="116"/>
      <c r="AF359" s="116"/>
      <c r="AG359" s="116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</row>
    <row r="360" spans="1:186" ht="60" customHeight="1">
      <c r="A360" s="76"/>
      <c r="B360" s="98"/>
      <c r="C360" s="272"/>
      <c r="D360" s="273"/>
      <c r="E360" s="99"/>
      <c r="F360" s="99"/>
      <c r="G360" s="99"/>
      <c r="H360" s="99"/>
      <c r="Y360" s="117"/>
      <c r="Z360" s="117"/>
      <c r="AA360" s="116"/>
      <c r="AB360" s="117"/>
      <c r="AC360" s="116"/>
      <c r="AD360" s="116"/>
      <c r="AE360" s="116"/>
      <c r="AF360" s="116"/>
      <c r="AG360" s="116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</row>
    <row r="361" spans="1:186" ht="60" customHeight="1">
      <c r="A361" s="76"/>
      <c r="B361" s="98"/>
      <c r="C361" s="108"/>
      <c r="D361" s="108"/>
      <c r="E361" s="108"/>
      <c r="F361" s="108"/>
      <c r="G361" s="99"/>
      <c r="H361" s="99"/>
      <c r="Y361" s="117"/>
      <c r="Z361" s="117"/>
      <c r="AA361" s="116"/>
      <c r="AB361" s="117"/>
      <c r="AC361" s="116"/>
      <c r="AD361" s="116"/>
      <c r="AE361" s="116"/>
      <c r="AF361" s="116"/>
      <c r="AG361" s="116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</row>
    <row r="362" spans="1:186" ht="60" customHeight="1">
      <c r="A362" s="79"/>
      <c r="B362" s="98"/>
      <c r="C362" s="108"/>
      <c r="D362" s="108"/>
      <c r="E362" s="108"/>
      <c r="F362" s="108"/>
      <c r="G362" s="99"/>
      <c r="H362" s="99"/>
      <c r="X362" s="186" t="s">
        <v>118</v>
      </c>
      <c r="Y362" s="117"/>
      <c r="Z362" s="123">
        <f>X287+X290+X291+X293+X350+X353+X355</f>
        <v>18</v>
      </c>
      <c r="AA362" s="116"/>
      <c r="AB362" s="117"/>
      <c r="AC362" s="116" t="s">
        <v>119</v>
      </c>
      <c r="AD362" s="116"/>
      <c r="AE362" s="116"/>
      <c r="AF362" s="116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</row>
    <row r="363" spans="1:186" ht="60" customHeight="1">
      <c r="A363" s="92"/>
      <c r="B363" s="97"/>
      <c r="C363" s="97"/>
      <c r="D363" s="97"/>
      <c r="E363" s="97"/>
      <c r="F363" s="97"/>
      <c r="G363" s="97"/>
      <c r="H363" s="97"/>
      <c r="Y363" s="110"/>
      <c r="Z363" s="110"/>
      <c r="AB363" s="110"/>
      <c r="AE363" s="116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</row>
    <row r="364" spans="1:186" ht="60" customHeight="1">
      <c r="A364" s="92"/>
      <c r="B364" s="97"/>
      <c r="C364" s="270"/>
      <c r="D364" s="270"/>
      <c r="E364" s="97"/>
      <c r="F364" s="97"/>
      <c r="G364" s="97"/>
      <c r="H364" s="97"/>
      <c r="AE364" s="124">
        <f>X359</f>
        <v>277</v>
      </c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</row>
    <row r="365" spans="1:186" ht="60" customHeight="1">
      <c r="A365" s="76"/>
      <c r="B365" s="98"/>
      <c r="C365" s="273"/>
      <c r="D365" s="273"/>
      <c r="E365" s="99"/>
      <c r="F365" s="99"/>
      <c r="G365" s="99"/>
      <c r="H365" s="99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</row>
    <row r="366" spans="1:186" ht="60" customHeight="1">
      <c r="A366" s="76"/>
      <c r="B366" s="98"/>
      <c r="C366" s="273"/>
      <c r="D366" s="273"/>
      <c r="E366" s="99"/>
      <c r="F366" s="99"/>
      <c r="G366" s="99"/>
      <c r="H366" s="99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</row>
    <row r="367" spans="1:186" ht="60" customHeight="1">
      <c r="A367" s="76"/>
      <c r="B367" s="98"/>
      <c r="C367" s="273"/>
      <c r="D367" s="273"/>
      <c r="E367" s="99"/>
      <c r="F367" s="99"/>
      <c r="G367" s="99"/>
      <c r="H367" s="99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</row>
    <row r="368" spans="1:186" ht="60" customHeight="1">
      <c r="A368" s="76"/>
      <c r="B368" s="98"/>
      <c r="C368" s="272"/>
      <c r="D368" s="273"/>
      <c r="E368" s="99"/>
      <c r="F368" s="99"/>
      <c r="G368" s="99"/>
      <c r="H368" s="99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</row>
    <row r="369" spans="1:186" ht="60" customHeight="1">
      <c r="A369" s="76"/>
      <c r="B369" s="98"/>
      <c r="C369" s="272"/>
      <c r="D369" s="273"/>
      <c r="E369" s="99"/>
      <c r="F369" s="99"/>
      <c r="G369" s="99"/>
      <c r="H369" s="99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</row>
    <row r="370" spans="1:186" ht="60" customHeight="1">
      <c r="A370" s="76"/>
      <c r="B370" s="98"/>
      <c r="C370" s="108"/>
      <c r="D370" s="108"/>
      <c r="E370" s="108"/>
      <c r="F370" s="108"/>
      <c r="G370" s="99"/>
      <c r="H370" s="99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</row>
    <row r="371" spans="1:186" ht="60" customHeight="1">
      <c r="A371" s="76"/>
      <c r="B371" s="98"/>
      <c r="C371" s="108"/>
      <c r="D371" s="108"/>
      <c r="E371" s="108"/>
      <c r="F371" s="108"/>
      <c r="G371" s="99"/>
      <c r="H371" s="99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</row>
    <row r="372" spans="1:186" ht="60" customHeight="1">
      <c r="A372" s="79"/>
      <c r="B372" s="97"/>
      <c r="C372" s="97"/>
      <c r="D372" s="97"/>
      <c r="E372" s="97"/>
      <c r="F372" s="97"/>
      <c r="G372" s="97"/>
      <c r="H372" s="97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</row>
    <row r="373" spans="1:186" ht="60" customHeight="1">
      <c r="A373" s="79"/>
      <c r="B373" s="97"/>
      <c r="C373" s="270"/>
      <c r="D373" s="270"/>
      <c r="E373" s="97"/>
      <c r="F373" s="97"/>
      <c r="G373" s="97"/>
      <c r="H373" s="97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</row>
    <row r="374" spans="1:186" ht="60" customHeight="1">
      <c r="A374" s="92"/>
      <c r="B374" s="98"/>
      <c r="C374" s="273"/>
      <c r="D374" s="273"/>
      <c r="E374" s="99"/>
      <c r="F374" s="99"/>
      <c r="G374" s="99"/>
      <c r="H374" s="99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</row>
    <row r="375" spans="1:186" ht="60" customHeight="1">
      <c r="A375" s="76"/>
      <c r="B375" s="98"/>
      <c r="C375" s="273"/>
      <c r="D375" s="273"/>
      <c r="E375" s="99"/>
      <c r="F375" s="99"/>
      <c r="G375" s="99"/>
      <c r="H375" s="99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</row>
    <row r="376" spans="1:186" ht="60" customHeight="1">
      <c r="A376" s="76"/>
      <c r="B376" s="98"/>
      <c r="C376" s="273"/>
      <c r="D376" s="273"/>
      <c r="E376" s="99"/>
      <c r="F376" s="99"/>
      <c r="G376" s="99"/>
      <c r="H376" s="99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</row>
    <row r="377" spans="1:186" ht="60" customHeight="1">
      <c r="A377" s="83"/>
      <c r="B377" s="98"/>
      <c r="C377" s="272"/>
      <c r="D377" s="273"/>
      <c r="E377" s="99"/>
      <c r="F377" s="99"/>
      <c r="G377" s="99"/>
      <c r="H377" s="99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</row>
    <row r="378" spans="1:186" ht="60" customHeight="1">
      <c r="A378" s="83"/>
      <c r="B378" s="98"/>
      <c r="C378" s="272"/>
      <c r="D378" s="273"/>
      <c r="E378" s="99"/>
      <c r="F378" s="99"/>
      <c r="G378" s="99"/>
      <c r="H378" s="99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</row>
    <row r="379" spans="1:186" ht="84.75" customHeight="1">
      <c r="A379" s="51"/>
      <c r="B379" s="98"/>
      <c r="C379" s="108"/>
      <c r="D379" s="108"/>
      <c r="E379" s="108"/>
      <c r="F379" s="108"/>
      <c r="G379" s="99"/>
      <c r="H379" s="99"/>
      <c r="V379" s="2"/>
      <c r="W379" s="197"/>
      <c r="X379" s="7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</row>
    <row r="380" spans="1:186" ht="84.75" customHeight="1">
      <c r="A380" s="93"/>
      <c r="B380" s="98"/>
      <c r="C380" s="108"/>
      <c r="D380" s="108"/>
      <c r="E380" s="108"/>
      <c r="F380" s="108"/>
      <c r="G380" s="99"/>
      <c r="H380" s="99"/>
      <c r="V380" s="2"/>
      <c r="W380" s="197"/>
      <c r="X380" s="7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</row>
    <row r="381" spans="1:186" ht="84.75" customHeight="1">
      <c r="A381" s="52"/>
      <c r="B381" s="97"/>
      <c r="C381" s="97"/>
      <c r="D381" s="97"/>
      <c r="E381" s="97"/>
      <c r="F381" s="97"/>
      <c r="G381" s="97"/>
      <c r="H381" s="97"/>
      <c r="V381" s="2"/>
      <c r="W381" s="197"/>
      <c r="X381" s="71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</row>
    <row r="382" spans="1:186" ht="84.75" customHeight="1">
      <c r="A382" s="52"/>
      <c r="B382" s="97"/>
      <c r="C382" s="270"/>
      <c r="D382" s="270"/>
      <c r="E382" s="97"/>
      <c r="F382" s="97"/>
      <c r="G382" s="270"/>
      <c r="H382" s="270"/>
      <c r="V382" s="2"/>
      <c r="W382" s="197"/>
      <c r="X382" s="71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</row>
    <row r="383" spans="1:186" ht="84.75" customHeight="1">
      <c r="A383" s="95"/>
      <c r="B383" s="100"/>
      <c r="C383" s="271"/>
      <c r="D383" s="271"/>
      <c r="E383" s="97"/>
      <c r="F383" s="97"/>
      <c r="G383" s="270"/>
      <c r="H383" s="270"/>
      <c r="V383" s="2"/>
      <c r="W383" s="197"/>
      <c r="X383" s="71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</row>
    <row r="384" spans="1:186" ht="84.75" customHeight="1">
      <c r="A384" s="95"/>
      <c r="B384" s="100"/>
      <c r="C384" s="271"/>
      <c r="D384" s="271"/>
      <c r="E384" s="97"/>
      <c r="F384" s="97"/>
      <c r="G384" s="270"/>
      <c r="H384" s="270"/>
      <c r="V384" s="2"/>
      <c r="W384" s="197"/>
      <c r="X384" s="71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</row>
    <row r="385" spans="1:186" ht="84.75" customHeight="1">
      <c r="A385" s="95"/>
      <c r="B385" s="100"/>
      <c r="C385" s="271"/>
      <c r="D385" s="271"/>
      <c r="E385" s="97"/>
      <c r="F385" s="97"/>
      <c r="G385" s="270"/>
      <c r="H385" s="270"/>
      <c r="V385" s="2"/>
      <c r="W385" s="197"/>
      <c r="X385" s="71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</row>
    <row r="386" spans="1:186" ht="84.75" customHeight="1">
      <c r="A386" s="95"/>
      <c r="B386" s="100"/>
      <c r="C386" s="274"/>
      <c r="D386" s="271"/>
      <c r="E386" s="97"/>
      <c r="F386" s="97"/>
      <c r="G386" s="270"/>
      <c r="H386" s="270"/>
      <c r="V386" s="2"/>
      <c r="W386" s="197"/>
      <c r="X386" s="71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</row>
    <row r="387" spans="1:186" ht="84.75" customHeight="1">
      <c r="A387" s="95"/>
      <c r="B387" s="100"/>
      <c r="C387" s="274"/>
      <c r="D387" s="271"/>
      <c r="E387" s="97"/>
      <c r="F387" s="97"/>
      <c r="G387" s="270"/>
      <c r="H387" s="270"/>
      <c r="V387" s="2"/>
      <c r="W387" s="197"/>
      <c r="X387" s="71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</row>
    <row r="388" spans="1:186" ht="84.75" customHeight="1">
      <c r="A388" s="95"/>
      <c r="B388" s="100"/>
      <c r="C388" s="107"/>
      <c r="D388" s="107"/>
      <c r="E388" s="107"/>
      <c r="F388" s="107"/>
      <c r="G388" s="270"/>
      <c r="H388" s="270"/>
      <c r="V388" s="2"/>
      <c r="W388" s="197"/>
      <c r="X388" s="71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</row>
    <row r="389" spans="1:186" ht="84.75" customHeight="1">
      <c r="A389" s="95"/>
      <c r="B389" s="100"/>
      <c r="C389" s="107"/>
      <c r="D389" s="107"/>
      <c r="E389" s="107"/>
      <c r="F389" s="107"/>
      <c r="G389" s="270"/>
      <c r="H389" s="270"/>
      <c r="V389" s="2"/>
      <c r="W389" s="197"/>
      <c r="X389" s="71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</row>
    <row r="390" spans="1:186" ht="84.75" customHeight="1">
      <c r="A390" s="95"/>
      <c r="B390" s="97"/>
      <c r="C390" s="97"/>
      <c r="D390" s="97"/>
      <c r="E390" s="97"/>
      <c r="F390" s="97"/>
      <c r="G390" s="270"/>
      <c r="H390" s="270"/>
      <c r="V390" s="2"/>
      <c r="W390" s="197"/>
      <c r="X390" s="71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</row>
    <row r="391" spans="1:186" ht="60" customHeight="1">
      <c r="A391" s="75"/>
      <c r="B391" s="87"/>
      <c r="V391" s="2"/>
      <c r="W391" s="197"/>
      <c r="X391" s="71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</row>
    <row r="392" spans="1:186" ht="60" customHeight="1">
      <c r="A392" s="75"/>
      <c r="B392" s="87"/>
      <c r="V392" s="2"/>
      <c r="W392" s="197"/>
      <c r="X392" s="71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</row>
    <row r="393" spans="1:186" ht="60" customHeight="1">
      <c r="A393" s="75"/>
      <c r="B393" s="87"/>
      <c r="V393" s="2"/>
      <c r="W393" s="197"/>
      <c r="X393" s="71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</row>
    <row r="394" spans="1:186" ht="60" customHeight="1">
      <c r="A394" s="87"/>
      <c r="B394" s="55"/>
      <c r="V394" s="2"/>
      <c r="W394" s="197"/>
      <c r="X394" s="71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</row>
    <row r="395" spans="1:186" ht="60" customHeight="1">
      <c r="A395" s="55"/>
      <c r="B395" s="2"/>
      <c r="V395" s="2"/>
      <c r="W395" s="197"/>
      <c r="X395" s="71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</row>
    <row r="396" spans="22:186" ht="31.5" customHeight="1">
      <c r="V396" s="2"/>
      <c r="W396" s="197"/>
      <c r="X396" s="71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</row>
    <row r="397" spans="22:186" ht="31.5" customHeight="1">
      <c r="V397" s="2"/>
      <c r="W397" s="197"/>
      <c r="X397" s="71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</row>
    <row r="398" spans="4:186" ht="31.5" customHeight="1">
      <c r="D398" s="6"/>
      <c r="V398" s="2"/>
      <c r="W398" s="197"/>
      <c r="X398" s="71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</row>
    <row r="399" spans="4:186" ht="31.5" customHeight="1">
      <c r="D399" s="6"/>
      <c r="H399" s="48" t="s">
        <v>40</v>
      </c>
      <c r="V399" s="2"/>
      <c r="W399" s="197"/>
      <c r="X399" s="71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</row>
    <row r="400" spans="4:186" ht="31.5" customHeight="1">
      <c r="D400" s="6"/>
      <c r="V400" s="2"/>
      <c r="W400" s="197"/>
      <c r="X400" s="71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</row>
    <row r="401" spans="4:186" ht="31.5" customHeight="1">
      <c r="D401" s="6"/>
      <c r="V401" s="2"/>
      <c r="W401" s="197"/>
      <c r="X401" s="71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</row>
    <row r="402" spans="4:186" ht="31.5" customHeight="1">
      <c r="D402" s="6"/>
      <c r="V402" s="2"/>
      <c r="W402" s="197"/>
      <c r="X402" s="71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</row>
    <row r="403" spans="4:186" ht="31.5" customHeight="1">
      <c r="D403" s="6"/>
      <c r="H403" s="48" t="s">
        <v>34</v>
      </c>
      <c r="V403" s="2"/>
      <c r="W403" s="197"/>
      <c r="X403" s="71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</row>
    <row r="404" spans="4:186" ht="31.5" customHeight="1">
      <c r="D404" s="6"/>
      <c r="H404" s="6"/>
      <c r="V404" s="2"/>
      <c r="W404" s="197"/>
      <c r="X404" s="7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</row>
    <row r="405" spans="4:186" ht="31.5" customHeight="1">
      <c r="D405" s="6"/>
      <c r="V405" s="2"/>
      <c r="W405" s="197"/>
      <c r="X405" s="7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</row>
    <row r="406" spans="4:186" ht="31.5" customHeight="1">
      <c r="D406" s="6"/>
      <c r="V406" s="2"/>
      <c r="W406" s="197"/>
      <c r="X406" s="7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</row>
    <row r="407" spans="4:186" ht="31.5" customHeight="1">
      <c r="D407" s="6"/>
      <c r="H407" s="48" t="s">
        <v>24</v>
      </c>
      <c r="V407" s="2"/>
      <c r="W407" s="197"/>
      <c r="X407" s="7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</row>
    <row r="408" spans="4:186" ht="31.5" customHeight="1">
      <c r="D408" s="6"/>
      <c r="V408" s="2"/>
      <c r="W408" s="197"/>
      <c r="X408" s="71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</row>
    <row r="409" spans="4:186" ht="31.5" customHeight="1">
      <c r="D409" s="6"/>
      <c r="H409" s="53" t="s">
        <v>60</v>
      </c>
      <c r="V409" s="2"/>
      <c r="W409" s="197"/>
      <c r="X409" s="71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</row>
    <row r="410" spans="4:186" ht="31.5" customHeight="1">
      <c r="D410" s="6"/>
      <c r="V410" s="2"/>
      <c r="W410" s="197"/>
      <c r="X410" s="71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</row>
    <row r="411" spans="2:186" ht="31.5" customHeight="1">
      <c r="B411" s="2"/>
      <c r="D411" s="6"/>
      <c r="V411" s="2"/>
      <c r="W411" s="197"/>
      <c r="X411" s="71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</row>
    <row r="412" spans="2:186" ht="31.5" customHeight="1">
      <c r="B412" s="2"/>
      <c r="V412" s="2"/>
      <c r="W412" s="197"/>
      <c r="X412" s="71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</row>
    <row r="413" spans="2:186" ht="31.5" customHeight="1">
      <c r="B413" s="2"/>
      <c r="V413" s="2"/>
      <c r="W413" s="197"/>
      <c r="X413" s="71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</row>
    <row r="414" spans="2:186" ht="31.5" customHeight="1">
      <c r="B414" s="2"/>
      <c r="V414" s="2"/>
      <c r="W414" s="197"/>
      <c r="X414" s="71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</row>
    <row r="415" spans="2:186" ht="31.5" customHeight="1">
      <c r="B415" s="2"/>
      <c r="V415" s="2"/>
      <c r="W415" s="197"/>
      <c r="X415" s="71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</row>
    <row r="416" spans="2:186" ht="31.5" customHeight="1">
      <c r="B416" s="2"/>
      <c r="V416" s="2"/>
      <c r="W416" s="197"/>
      <c r="X416" s="71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</row>
    <row r="417" spans="2:186" ht="31.5" customHeight="1">
      <c r="B417" s="2"/>
      <c r="V417" s="2"/>
      <c r="W417" s="197"/>
      <c r="X417" s="71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</row>
    <row r="418" spans="2:186" ht="31.5" customHeight="1">
      <c r="B418" s="2"/>
      <c r="V418" s="2"/>
      <c r="W418" s="197"/>
      <c r="X418" s="71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</row>
    <row r="419" spans="2:186" ht="31.5" customHeight="1">
      <c r="B419" s="2"/>
      <c r="V419" s="2"/>
      <c r="W419" s="197"/>
      <c r="X419" s="71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</row>
    <row r="420" spans="2:186" ht="31.5" customHeight="1">
      <c r="B420" s="2"/>
      <c r="V420" s="2"/>
      <c r="W420" s="197"/>
      <c r="X420" s="71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</row>
    <row r="421" spans="2:186" ht="31.5" customHeight="1">
      <c r="B421" s="2"/>
      <c r="V421" s="2"/>
      <c r="W421" s="197"/>
      <c r="X421" s="71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</row>
    <row r="422" spans="2:186" ht="31.5" customHeight="1">
      <c r="B422" s="2"/>
      <c r="V422" s="2"/>
      <c r="W422" s="197"/>
      <c r="X422" s="71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</row>
    <row r="423" spans="2:186" ht="31.5" customHeight="1">
      <c r="B423" s="2"/>
      <c r="V423" s="2"/>
      <c r="W423" s="197"/>
      <c r="X423" s="71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</row>
    <row r="424" spans="2:186" ht="31.5" customHeight="1">
      <c r="B424" s="2"/>
      <c r="V424" s="2"/>
      <c r="W424" s="197"/>
      <c r="X424" s="71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</row>
    <row r="425" spans="2:186" ht="31.5" customHeight="1">
      <c r="B425" s="2"/>
      <c r="V425" s="2"/>
      <c r="W425" s="197"/>
      <c r="X425" s="71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</row>
    <row r="426" spans="2:186" ht="31.5" customHeight="1">
      <c r="B426" s="2"/>
      <c r="V426" s="2"/>
      <c r="W426" s="197"/>
      <c r="X426" s="71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</row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</sheetData>
  <sheetProtection/>
  <autoFilter ref="A3:IV64"/>
  <mergeCells count="193">
    <mergeCell ref="I200:J200"/>
    <mergeCell ref="K206:N206"/>
    <mergeCell ref="O206:R206"/>
    <mergeCell ref="K205:N205"/>
    <mergeCell ref="O205:R205"/>
    <mergeCell ref="O200:R200"/>
    <mergeCell ref="K203:N203"/>
    <mergeCell ref="O202:R202"/>
    <mergeCell ref="K200:N200"/>
    <mergeCell ref="K202:N202"/>
    <mergeCell ref="K201:N201"/>
    <mergeCell ref="O203:R203"/>
    <mergeCell ref="O210:R210"/>
    <mergeCell ref="O204:R204"/>
    <mergeCell ref="K210:N210"/>
    <mergeCell ref="O208:R208"/>
    <mergeCell ref="K208:N208"/>
    <mergeCell ref="K207:N207"/>
    <mergeCell ref="O207:R207"/>
    <mergeCell ref="I224:J224"/>
    <mergeCell ref="I213:J213"/>
    <mergeCell ref="M224:O224"/>
    <mergeCell ref="K204:N204"/>
    <mergeCell ref="O209:R209"/>
    <mergeCell ref="K209:N209"/>
    <mergeCell ref="I218:J218"/>
    <mergeCell ref="I205:J205"/>
    <mergeCell ref="K220:L220"/>
    <mergeCell ref="I207:J207"/>
    <mergeCell ref="I226:J226"/>
    <mergeCell ref="I223:J223"/>
    <mergeCell ref="I225:J225"/>
    <mergeCell ref="I220:J220"/>
    <mergeCell ref="O201:R201"/>
    <mergeCell ref="K217:N217"/>
    <mergeCell ref="K215:N215"/>
    <mergeCell ref="I206:J206"/>
    <mergeCell ref="K223:L223"/>
    <mergeCell ref="O216:R216"/>
    <mergeCell ref="K216:N216"/>
    <mergeCell ref="M231:O231"/>
    <mergeCell ref="M233:O233"/>
    <mergeCell ref="M232:O232"/>
    <mergeCell ref="O199:R199"/>
    <mergeCell ref="K199:N199"/>
    <mergeCell ref="O213:R213"/>
    <mergeCell ref="O217:R217"/>
    <mergeCell ref="O215:R215"/>
    <mergeCell ref="M218:O218"/>
    <mergeCell ref="K212:N212"/>
    <mergeCell ref="K231:L231"/>
    <mergeCell ref="K228:L228"/>
    <mergeCell ref="K229:L229"/>
    <mergeCell ref="K234:L234"/>
    <mergeCell ref="K232:L232"/>
    <mergeCell ref="K233:L233"/>
    <mergeCell ref="M228:O228"/>
    <mergeCell ref="K214:N214"/>
    <mergeCell ref="K221:L221"/>
    <mergeCell ref="M248:O248"/>
    <mergeCell ref="K247:L247"/>
    <mergeCell ref="K225:L225"/>
    <mergeCell ref="M225:O225"/>
    <mergeCell ref="K226:L226"/>
    <mergeCell ref="K230:L230"/>
    <mergeCell ref="M229:O229"/>
    <mergeCell ref="K227:L227"/>
    <mergeCell ref="M247:O247"/>
    <mergeCell ref="K242:L242"/>
    <mergeCell ref="M245:O245"/>
    <mergeCell ref="K218:L218"/>
    <mergeCell ref="M222:O222"/>
    <mergeCell ref="M221:O221"/>
    <mergeCell ref="K219:L219"/>
    <mergeCell ref="M219:O219"/>
    <mergeCell ref="M226:O226"/>
    <mergeCell ref="K224:L224"/>
    <mergeCell ref="M223:O223"/>
    <mergeCell ref="M230:O230"/>
    <mergeCell ref="M241:O241"/>
    <mergeCell ref="K236:L236"/>
    <mergeCell ref="M243:O243"/>
    <mergeCell ref="M240:O240"/>
    <mergeCell ref="M244:O244"/>
    <mergeCell ref="M236:O236"/>
    <mergeCell ref="M237:O237"/>
    <mergeCell ref="M238:O238"/>
    <mergeCell ref="M234:O234"/>
    <mergeCell ref="I229:J229"/>
    <mergeCell ref="K237:L237"/>
    <mergeCell ref="K239:L239"/>
    <mergeCell ref="M235:O235"/>
    <mergeCell ref="K238:L238"/>
    <mergeCell ref="M239:O239"/>
    <mergeCell ref="A60:B60"/>
    <mergeCell ref="I199:J199"/>
    <mergeCell ref="I210:J210"/>
    <mergeCell ref="I214:J214"/>
    <mergeCell ref="I217:J217"/>
    <mergeCell ref="I202:J202"/>
    <mergeCell ref="I204:J204"/>
    <mergeCell ref="I201:J201"/>
    <mergeCell ref="I203:J203"/>
    <mergeCell ref="I208:J208"/>
    <mergeCell ref="I209:J209"/>
    <mergeCell ref="C287:D287"/>
    <mergeCell ref="I249:J249"/>
    <mergeCell ref="I238:J238"/>
    <mergeCell ref="I246:J246"/>
    <mergeCell ref="I247:J247"/>
    <mergeCell ref="I248:J248"/>
    <mergeCell ref="I245:J245"/>
    <mergeCell ref="I244:J244"/>
    <mergeCell ref="I235:J235"/>
    <mergeCell ref="C359:D359"/>
    <mergeCell ref="C350:D350"/>
    <mergeCell ref="C288:D288"/>
    <mergeCell ref="C286:D286"/>
    <mergeCell ref="C356:D356"/>
    <mergeCell ref="A1:T1"/>
    <mergeCell ref="I221:J221"/>
    <mergeCell ref="K222:L222"/>
    <mergeCell ref="I219:J219"/>
    <mergeCell ref="I222:J222"/>
    <mergeCell ref="C367:D367"/>
    <mergeCell ref="C368:D368"/>
    <mergeCell ref="C365:D365"/>
    <mergeCell ref="C291:D291"/>
    <mergeCell ref="C292:D292"/>
    <mergeCell ref="C358:D358"/>
    <mergeCell ref="C360:D360"/>
    <mergeCell ref="C357:D357"/>
    <mergeCell ref="C293:D293"/>
    <mergeCell ref="C351:D351"/>
    <mergeCell ref="C387:D387"/>
    <mergeCell ref="C386:D386"/>
    <mergeCell ref="C355:D355"/>
    <mergeCell ref="C375:D375"/>
    <mergeCell ref="C374:D374"/>
    <mergeCell ref="C385:D385"/>
    <mergeCell ref="C366:D366"/>
    <mergeCell ref="C364:D364"/>
    <mergeCell ref="C369:D369"/>
    <mergeCell ref="C376:D376"/>
    <mergeCell ref="C384:D384"/>
    <mergeCell ref="C378:D378"/>
    <mergeCell ref="C383:D383"/>
    <mergeCell ref="C377:D377"/>
    <mergeCell ref="I237:J237"/>
    <mergeCell ref="I240:J240"/>
    <mergeCell ref="I241:J241"/>
    <mergeCell ref="I243:J243"/>
    <mergeCell ref="C373:D373"/>
    <mergeCell ref="C382:D382"/>
    <mergeCell ref="G390:H390"/>
    <mergeCell ref="G383:H383"/>
    <mergeCell ref="G384:H384"/>
    <mergeCell ref="G385:H385"/>
    <mergeCell ref="G386:H386"/>
    <mergeCell ref="G382:H382"/>
    <mergeCell ref="G389:H389"/>
    <mergeCell ref="G388:H388"/>
    <mergeCell ref="G387:H387"/>
    <mergeCell ref="M249:O249"/>
    <mergeCell ref="K245:L245"/>
    <mergeCell ref="K244:L244"/>
    <mergeCell ref="K241:L241"/>
    <mergeCell ref="K243:L243"/>
    <mergeCell ref="K240:L240"/>
    <mergeCell ref="K249:L249"/>
    <mergeCell ref="K246:L246"/>
    <mergeCell ref="M242:O242"/>
    <mergeCell ref="M246:O246"/>
    <mergeCell ref="K248:L248"/>
    <mergeCell ref="I234:J234"/>
    <mergeCell ref="I231:J231"/>
    <mergeCell ref="I233:J233"/>
    <mergeCell ref="I230:J230"/>
    <mergeCell ref="I236:J236"/>
    <mergeCell ref="I232:J232"/>
    <mergeCell ref="I239:J239"/>
    <mergeCell ref="K235:L235"/>
    <mergeCell ref="I242:J242"/>
    <mergeCell ref="O212:R212"/>
    <mergeCell ref="K213:N213"/>
    <mergeCell ref="I212:J212"/>
    <mergeCell ref="I215:J215"/>
    <mergeCell ref="I228:J228"/>
    <mergeCell ref="I227:J227"/>
    <mergeCell ref="M220:O220"/>
    <mergeCell ref="M227:O227"/>
    <mergeCell ref="I216:J216"/>
    <mergeCell ref="O214:R214"/>
  </mergeCells>
  <conditionalFormatting sqref="W60 V4:W59">
    <cfRule type="expression" priority="904" dxfId="2" stopIfTrue="1">
      <formula>AND($X4=1,$W4&gt;0)</formula>
    </cfRule>
    <cfRule type="expression" priority="905" dxfId="1" stopIfTrue="1">
      <formula>AND($X4=2,$W4&gt;0)</formula>
    </cfRule>
    <cfRule type="expression" priority="906" dxfId="0" stopIfTrue="1">
      <formula>AND($X4=3,$W4&gt;0)</formula>
    </cfRule>
  </conditionalFormatting>
  <conditionalFormatting sqref="V51:W51">
    <cfRule type="expression" priority="790" dxfId="2" stopIfTrue="1">
      <formula>AND($X51=1,$W51&gt;0)</formula>
    </cfRule>
    <cfRule type="expression" priority="791" dxfId="1" stopIfTrue="1">
      <formula>AND($X51=2,$W51&gt;0)</formula>
    </cfRule>
    <cfRule type="expression" priority="792" dxfId="0" stopIfTrue="1">
      <formula>AND($X51=3,$W51&gt;0)</formula>
    </cfRule>
  </conditionalFormatting>
  <conditionalFormatting sqref="V50:W50">
    <cfRule type="expression" priority="709" dxfId="2" stopIfTrue="1">
      <formula>AND($X50=1,$W50&gt;0)</formula>
    </cfRule>
    <cfRule type="expression" priority="710" dxfId="1" stopIfTrue="1">
      <formula>AND($X50=2,$W50&gt;0)</formula>
    </cfRule>
    <cfRule type="expression" priority="711" dxfId="0" stopIfTrue="1">
      <formula>AND($X50=3,$W50&gt;0)</formula>
    </cfRule>
  </conditionalFormatting>
  <conditionalFormatting sqref="V15:W16">
    <cfRule type="expression" priority="316" dxfId="2" stopIfTrue="1">
      <formula>AND($X15=1,$W15&gt;0)</formula>
    </cfRule>
    <cfRule type="expression" priority="317" dxfId="1" stopIfTrue="1">
      <formula>AND($X15=2,$W15&gt;0)</formula>
    </cfRule>
    <cfRule type="expression" priority="318" dxfId="0" stopIfTrue="1">
      <formula>AND($X15=3,$W15&gt;0)</formula>
    </cfRule>
  </conditionalFormatting>
  <conditionalFormatting sqref="V49:W49">
    <cfRule type="expression" priority="154" dxfId="2" stopIfTrue="1">
      <formula>AND($X49=1,$W49&gt;0)</formula>
    </cfRule>
    <cfRule type="expression" priority="155" dxfId="1" stopIfTrue="1">
      <formula>AND($X49=2,$W49&gt;0)</formula>
    </cfRule>
    <cfRule type="expression" priority="156" dxfId="0" stopIfTrue="1">
      <formula>AND($X49=3,$W49&gt;0)</formula>
    </cfRule>
  </conditionalFormatting>
  <conditionalFormatting sqref="V57:W58">
    <cfRule type="expression" priority="148" dxfId="2" stopIfTrue="1">
      <formula>AND($X57=1,$W57&gt;0)</formula>
    </cfRule>
    <cfRule type="expression" priority="149" dxfId="1" stopIfTrue="1">
      <formula>AND($X57=2,$W57&gt;0)</formula>
    </cfRule>
    <cfRule type="expression" priority="150" dxfId="0" stopIfTrue="1">
      <formula>AND($X57=3,$W57&gt;0)</formula>
    </cfRule>
  </conditionalFormatting>
  <conditionalFormatting sqref="V45:W45">
    <cfRule type="expression" priority="145" dxfId="2" stopIfTrue="1">
      <formula>AND($X45=1,$W45&gt;0)</formula>
    </cfRule>
    <cfRule type="expression" priority="146" dxfId="1" stopIfTrue="1">
      <formula>AND($X45=2,$W45&gt;0)</formula>
    </cfRule>
    <cfRule type="expression" priority="147" dxfId="0" stopIfTrue="1">
      <formula>AND($X45=3,$W45&gt;0)</formula>
    </cfRule>
  </conditionalFormatting>
  <conditionalFormatting sqref="V45:W45">
    <cfRule type="expression" priority="142" dxfId="2" stopIfTrue="1">
      <formula>AND($X45=1,$W45&gt;0)</formula>
    </cfRule>
    <cfRule type="expression" priority="143" dxfId="1" stopIfTrue="1">
      <formula>AND($X45=2,$W45&gt;0)</formula>
    </cfRule>
    <cfRule type="expression" priority="144" dxfId="0" stopIfTrue="1">
      <formula>AND($X45=3,$W45&gt;0)</formula>
    </cfRule>
  </conditionalFormatting>
  <conditionalFormatting sqref="V45:W45">
    <cfRule type="expression" priority="139" dxfId="2" stopIfTrue="1">
      <formula>AND($X45=1,$W45&gt;0)</formula>
    </cfRule>
    <cfRule type="expression" priority="140" dxfId="1" stopIfTrue="1">
      <formula>AND($X45=2,$W45&gt;0)</formula>
    </cfRule>
    <cfRule type="expression" priority="141" dxfId="0" stopIfTrue="1">
      <formula>AND($X45=3,$W45&gt;0)</formula>
    </cfRule>
  </conditionalFormatting>
  <conditionalFormatting sqref="W45">
    <cfRule type="expression" priority="136" dxfId="2" stopIfTrue="1">
      <formula>AND($X45=1,$W45&gt;0)</formula>
    </cfRule>
    <cfRule type="expression" priority="137" dxfId="1" stopIfTrue="1">
      <formula>AND($X45=2,$W45&gt;0)</formula>
    </cfRule>
    <cfRule type="expression" priority="138" dxfId="0" stopIfTrue="1">
      <formula>AND($X45=3,$W45&gt;0)</formula>
    </cfRule>
  </conditionalFormatting>
  <conditionalFormatting sqref="W45">
    <cfRule type="expression" priority="133" dxfId="2" stopIfTrue="1">
      <formula>AND($X45=1,$W45&gt;0)</formula>
    </cfRule>
    <cfRule type="expression" priority="134" dxfId="1" stopIfTrue="1">
      <formula>AND($X45=2,$W45&gt;0)</formula>
    </cfRule>
    <cfRule type="expression" priority="135" dxfId="0" stopIfTrue="1">
      <formula>AND($X45=3,$W45&gt;0)</formula>
    </cfRule>
  </conditionalFormatting>
  <conditionalFormatting sqref="V41:W41">
    <cfRule type="expression" priority="130" dxfId="2" stopIfTrue="1">
      <formula>AND($X41=1,$W41&gt;0)</formula>
    </cfRule>
    <cfRule type="expression" priority="131" dxfId="1" stopIfTrue="1">
      <formula>AND($X41=2,$W41&gt;0)</formula>
    </cfRule>
    <cfRule type="expression" priority="132" dxfId="0" stopIfTrue="1">
      <formula>AND($X41=3,$W41&gt;0)</formula>
    </cfRule>
  </conditionalFormatting>
  <conditionalFormatting sqref="V36:W36">
    <cfRule type="expression" priority="127" dxfId="2" stopIfTrue="1">
      <formula>AND($X36=1,$W36&gt;0)</formula>
    </cfRule>
    <cfRule type="expression" priority="128" dxfId="1" stopIfTrue="1">
      <formula>AND($X36=2,$W36&gt;0)</formula>
    </cfRule>
    <cfRule type="expression" priority="129" dxfId="0" stopIfTrue="1">
      <formula>AND($X36=3,$W36&gt;0)</formula>
    </cfRule>
  </conditionalFormatting>
  <conditionalFormatting sqref="W36">
    <cfRule type="expression" priority="124" dxfId="2" stopIfTrue="1">
      <formula>AND($X36=1,$W36&gt;0)</formula>
    </cfRule>
    <cfRule type="expression" priority="125" dxfId="1" stopIfTrue="1">
      <formula>AND($X36=2,$W36&gt;0)</formula>
    </cfRule>
    <cfRule type="expression" priority="126" dxfId="0" stopIfTrue="1">
      <formula>AND($X36=3,$W36&gt;0)</formula>
    </cfRule>
  </conditionalFormatting>
  <conditionalFormatting sqref="W36">
    <cfRule type="expression" priority="121" dxfId="2" stopIfTrue="1">
      <formula>AND($X36=1,$W36&gt;0)</formula>
    </cfRule>
    <cfRule type="expression" priority="122" dxfId="1" stopIfTrue="1">
      <formula>AND($X36=2,$W36&gt;0)</formula>
    </cfRule>
    <cfRule type="expression" priority="123" dxfId="0" stopIfTrue="1">
      <formula>AND($X36=3,$W36&gt;0)</formula>
    </cfRule>
  </conditionalFormatting>
  <conditionalFormatting sqref="V44">
    <cfRule type="expression" priority="118" dxfId="2" stopIfTrue="1">
      <formula>AND($X44=1,$W44&gt;0)</formula>
    </cfRule>
    <cfRule type="expression" priority="119" dxfId="1" stopIfTrue="1">
      <formula>AND($X44=2,$W44&gt;0)</formula>
    </cfRule>
    <cfRule type="expression" priority="120" dxfId="0" stopIfTrue="1">
      <formula>AND($X44=3,$W44&gt;0)</formula>
    </cfRule>
  </conditionalFormatting>
  <conditionalFormatting sqref="W44">
    <cfRule type="expression" priority="115" dxfId="2" stopIfTrue="1">
      <formula>AND($X44=1,$W44&gt;0)</formula>
    </cfRule>
    <cfRule type="expression" priority="116" dxfId="1" stopIfTrue="1">
      <formula>AND($X44=2,$W44&gt;0)</formula>
    </cfRule>
    <cfRule type="expression" priority="117" dxfId="0" stopIfTrue="1">
      <formula>AND($X44=3,$W44&gt;0)</formula>
    </cfRule>
  </conditionalFormatting>
  <conditionalFormatting sqref="V43:W43">
    <cfRule type="expression" priority="112" dxfId="2" stopIfTrue="1">
      <formula>AND($X43=1,$W43&gt;0)</formula>
    </cfRule>
    <cfRule type="expression" priority="113" dxfId="1" stopIfTrue="1">
      <formula>AND($X43=2,$W43&gt;0)</formula>
    </cfRule>
    <cfRule type="expression" priority="114" dxfId="0" stopIfTrue="1">
      <formula>AND($X43=3,$W43&gt;0)</formula>
    </cfRule>
  </conditionalFormatting>
  <conditionalFormatting sqref="V39:W39">
    <cfRule type="expression" priority="70" dxfId="2" stopIfTrue="1">
      <formula>AND($X39=1,$W39&gt;0)</formula>
    </cfRule>
    <cfRule type="expression" priority="71" dxfId="1" stopIfTrue="1">
      <formula>AND($X39=2,$W39&gt;0)</formula>
    </cfRule>
    <cfRule type="expression" priority="72" dxfId="0" stopIfTrue="1">
      <formula>AND($X39=3,$W39&gt;0)</formula>
    </cfRule>
  </conditionalFormatting>
  <conditionalFormatting sqref="V50">
    <cfRule type="expression" priority="61" dxfId="2" stopIfTrue="1">
      <formula>AND($X50=1,$W50&gt;0)</formula>
    </cfRule>
    <cfRule type="expression" priority="62" dxfId="1" stopIfTrue="1">
      <formula>AND($X50=2,$W50&gt;0)</formula>
    </cfRule>
    <cfRule type="expression" priority="63" dxfId="0" stopIfTrue="1">
      <formula>AND($X50=3,$W50&gt;0)</formula>
    </cfRule>
  </conditionalFormatting>
  <conditionalFormatting sqref="V27:W28">
    <cfRule type="expression" priority="58" dxfId="2" stopIfTrue="1">
      <formula>AND($X27=1,$W27&gt;0)</formula>
    </cfRule>
    <cfRule type="expression" priority="59" dxfId="1" stopIfTrue="1">
      <formula>AND($X27=2,$W27&gt;0)</formula>
    </cfRule>
    <cfRule type="expression" priority="60" dxfId="0" stopIfTrue="1">
      <formula>AND($X27=3,$W27&gt;0)</formula>
    </cfRule>
  </conditionalFormatting>
  <conditionalFormatting sqref="V4:W5">
    <cfRule type="expression" priority="55" dxfId="2" stopIfTrue="1">
      <formula>AND($X4=1,$W4&gt;0)</formula>
    </cfRule>
    <cfRule type="expression" priority="56" dxfId="1" stopIfTrue="1">
      <formula>AND($X4=2,$W4&gt;0)</formula>
    </cfRule>
    <cfRule type="expression" priority="57" dxfId="0" stopIfTrue="1">
      <formula>AND($X4=3,$W4&gt;0)</formula>
    </cfRule>
  </conditionalFormatting>
  <conditionalFormatting sqref="V32:W32">
    <cfRule type="expression" priority="52" dxfId="2" stopIfTrue="1">
      <formula>AND($X32=1,$W32&gt;0)</formula>
    </cfRule>
    <cfRule type="expression" priority="53" dxfId="1" stopIfTrue="1">
      <formula>AND($X32=2,$W32&gt;0)</formula>
    </cfRule>
    <cfRule type="expression" priority="54" dxfId="0" stopIfTrue="1">
      <formula>AND($X32=3,$W32&gt;0)</formula>
    </cfRule>
  </conditionalFormatting>
  <conditionalFormatting sqref="V32:W32">
    <cfRule type="expression" priority="49" dxfId="2" stopIfTrue="1">
      <formula>AND($X32=1,$W32&gt;0)</formula>
    </cfRule>
    <cfRule type="expression" priority="50" dxfId="1" stopIfTrue="1">
      <formula>AND($X32=2,$W32&gt;0)</formula>
    </cfRule>
    <cfRule type="expression" priority="51" dxfId="0" stopIfTrue="1">
      <formula>AND($X32=3,$W32&gt;0)</formula>
    </cfRule>
  </conditionalFormatting>
  <conditionalFormatting sqref="V32">
    <cfRule type="expression" priority="46" dxfId="2" stopIfTrue="1">
      <formula>AND($X32=1,$W32&gt;0)</formula>
    </cfRule>
    <cfRule type="expression" priority="47" dxfId="1" stopIfTrue="1">
      <formula>AND($X32=2,$W32&gt;0)</formula>
    </cfRule>
    <cfRule type="expression" priority="48" dxfId="0" stopIfTrue="1">
      <formula>AND($X32=3,$W32&gt;0)</formula>
    </cfRule>
  </conditionalFormatting>
  <conditionalFormatting sqref="W32">
    <cfRule type="expression" priority="43" dxfId="2" stopIfTrue="1">
      <formula>AND($X32=1,$W32&gt;0)</formula>
    </cfRule>
    <cfRule type="expression" priority="44" dxfId="1" stopIfTrue="1">
      <formula>AND($X32=2,$W32&gt;0)</formula>
    </cfRule>
    <cfRule type="expression" priority="45" dxfId="0" stopIfTrue="1">
      <formula>AND($X32=3,$W32&gt;0)</formula>
    </cfRule>
  </conditionalFormatting>
  <conditionalFormatting sqref="V38:W38">
    <cfRule type="expression" priority="40" dxfId="2" stopIfTrue="1">
      <formula>AND($X38=1,$W38&gt;0)</formula>
    </cfRule>
    <cfRule type="expression" priority="41" dxfId="1" stopIfTrue="1">
      <formula>AND($X38=2,$W38&gt;0)</formula>
    </cfRule>
    <cfRule type="expression" priority="42" dxfId="0" stopIfTrue="1">
      <formula>AND($X38=3,$W38&gt;0)</formula>
    </cfRule>
  </conditionalFormatting>
  <conditionalFormatting sqref="V5:W5">
    <cfRule type="expression" priority="37" dxfId="2" stopIfTrue="1">
      <formula>AND($X5=1,$W5&gt;0)</formula>
    </cfRule>
    <cfRule type="expression" priority="38" dxfId="1" stopIfTrue="1">
      <formula>AND($X5=2,$W5&gt;0)</formula>
    </cfRule>
    <cfRule type="expression" priority="39" dxfId="0" stopIfTrue="1">
      <formula>AND($X5=3,$W5&gt;0)</formula>
    </cfRule>
  </conditionalFormatting>
  <conditionalFormatting sqref="V48">
    <cfRule type="expression" priority="34" dxfId="2" stopIfTrue="1">
      <formula>AND($X48=1,$W48&gt;0)</formula>
    </cfRule>
    <cfRule type="expression" priority="35" dxfId="1" stopIfTrue="1">
      <formula>AND($X48=2,$W48&gt;0)</formula>
    </cfRule>
    <cfRule type="expression" priority="36" dxfId="0" stopIfTrue="1">
      <formula>AND($X48=3,$W48&gt;0)</formula>
    </cfRule>
  </conditionalFormatting>
  <conditionalFormatting sqref="W48">
    <cfRule type="expression" priority="31" dxfId="2" stopIfTrue="1">
      <formula>AND($X48=1,$W48&gt;0)</formula>
    </cfRule>
    <cfRule type="expression" priority="32" dxfId="1" stopIfTrue="1">
      <formula>AND($X48=2,$W48&gt;0)</formula>
    </cfRule>
    <cfRule type="expression" priority="33" dxfId="0" stopIfTrue="1">
      <formula>AND($X48=3,$W48&gt;0)</formula>
    </cfRule>
  </conditionalFormatting>
  <conditionalFormatting sqref="V16:W16">
    <cfRule type="expression" priority="28" dxfId="2" stopIfTrue="1">
      <formula>AND($X16=1,$W16&gt;0)</formula>
    </cfRule>
    <cfRule type="expression" priority="29" dxfId="1" stopIfTrue="1">
      <formula>AND($X16=2,$W16&gt;0)</formula>
    </cfRule>
    <cfRule type="expression" priority="30" dxfId="0" stopIfTrue="1">
      <formula>AND($X16=3,$W16&gt;0)</formula>
    </cfRule>
  </conditionalFormatting>
  <conditionalFormatting sqref="V28:W28">
    <cfRule type="expression" priority="25" dxfId="2" stopIfTrue="1">
      <formula>AND($X28=1,$W28&gt;0)</formula>
    </cfRule>
    <cfRule type="expression" priority="26" dxfId="1" stopIfTrue="1">
      <formula>AND($X28=2,$W28&gt;0)</formula>
    </cfRule>
    <cfRule type="expression" priority="27" dxfId="0" stopIfTrue="1">
      <formula>AND($X28=3,$W28&gt;0)</formula>
    </cfRule>
  </conditionalFormatting>
  <conditionalFormatting sqref="V22:W22">
    <cfRule type="expression" priority="22" dxfId="2" stopIfTrue="1">
      <formula>AND($X22=1,$W22&gt;0)</formula>
    </cfRule>
    <cfRule type="expression" priority="23" dxfId="1" stopIfTrue="1">
      <formula>AND($X22=2,$W22&gt;0)</formula>
    </cfRule>
    <cfRule type="expression" priority="24" dxfId="0" stopIfTrue="1">
      <formula>AND($X22=3,$W22&gt;0)</formula>
    </cfRule>
  </conditionalFormatting>
  <conditionalFormatting sqref="V22:W22">
    <cfRule type="expression" priority="19" dxfId="2" stopIfTrue="1">
      <formula>AND($X22=1,$W22&gt;0)</formula>
    </cfRule>
    <cfRule type="expression" priority="20" dxfId="1" stopIfTrue="1">
      <formula>AND($X22=2,$W22&gt;0)</formula>
    </cfRule>
    <cfRule type="expression" priority="21" dxfId="0" stopIfTrue="1">
      <formula>AND($X22=3,$W22&gt;0)</formula>
    </cfRule>
  </conditionalFormatting>
  <conditionalFormatting sqref="V22:W22">
    <cfRule type="expression" priority="16" dxfId="2" stopIfTrue="1">
      <formula>AND($X22=1,$W22&gt;0)</formula>
    </cfRule>
    <cfRule type="expression" priority="17" dxfId="1" stopIfTrue="1">
      <formula>AND($X22=2,$W22&gt;0)</formula>
    </cfRule>
    <cfRule type="expression" priority="18" dxfId="0" stopIfTrue="1">
      <formula>AND($X22=3,$W22&gt;0)</formula>
    </cfRule>
  </conditionalFormatting>
  <conditionalFormatting sqref="V47:W47">
    <cfRule type="expression" priority="13" dxfId="2" stopIfTrue="1">
      <formula>AND($X47=1,$W47&gt;0)</formula>
    </cfRule>
    <cfRule type="expression" priority="14" dxfId="1" stopIfTrue="1">
      <formula>AND($X47=2,$W47&gt;0)</formula>
    </cfRule>
    <cfRule type="expression" priority="15" dxfId="0" stopIfTrue="1">
      <formula>AND($X47=3,$W47&gt;0)</formula>
    </cfRule>
  </conditionalFormatting>
  <conditionalFormatting sqref="V47:W47">
    <cfRule type="expression" priority="10" dxfId="2" stopIfTrue="1">
      <formula>AND($X47=1,$W47&gt;0)</formula>
    </cfRule>
    <cfRule type="expression" priority="11" dxfId="1" stopIfTrue="1">
      <formula>AND($X47=2,$W47&gt;0)</formula>
    </cfRule>
    <cfRule type="expression" priority="12" dxfId="0" stopIfTrue="1">
      <formula>AND($X47=3,$W47&gt;0)</formula>
    </cfRule>
  </conditionalFormatting>
  <conditionalFormatting sqref="V47:W47">
    <cfRule type="expression" priority="7" dxfId="2" stopIfTrue="1">
      <formula>AND($X47=1,$W47&gt;0)</formula>
    </cfRule>
    <cfRule type="expression" priority="8" dxfId="1" stopIfTrue="1">
      <formula>AND($X47=2,$W47&gt;0)</formula>
    </cfRule>
    <cfRule type="expression" priority="9" dxfId="0" stopIfTrue="1">
      <formula>AND($X47=3,$W47&gt;0)</formula>
    </cfRule>
  </conditionalFormatting>
  <conditionalFormatting sqref="V58">
    <cfRule type="expression" priority="4" dxfId="2" stopIfTrue="1">
      <formula>AND($X58=1,$W58&gt;0)</formula>
    </cfRule>
    <cfRule type="expression" priority="5" dxfId="1" stopIfTrue="1">
      <formula>AND($X58=2,$W58&gt;0)</formula>
    </cfRule>
    <cfRule type="expression" priority="6" dxfId="0" stopIfTrue="1">
      <formula>AND($X58=3,$W58&gt;0)</formula>
    </cfRule>
  </conditionalFormatting>
  <conditionalFormatting sqref="W58">
    <cfRule type="expression" priority="1" dxfId="2" stopIfTrue="1">
      <formula>AND($X58=1,$W58&gt;0)</formula>
    </cfRule>
    <cfRule type="expression" priority="2" dxfId="1" stopIfTrue="1">
      <formula>AND($X58=2,$W58&gt;0)</formula>
    </cfRule>
    <cfRule type="expression" priority="3" dxfId="0" stopIfTrue="1">
      <formula>AND($X58=3,$W58&gt;0)</formula>
    </cfRule>
  </conditionalFormatting>
  <printOptions horizontalCentered="1"/>
  <pageMargins left="0" right="0" top="0.2755905511811024" bottom="0.35433070866141736" header="0" footer="0.1968503937007874"/>
  <pageSetup fitToHeight="2" fitToWidth="1" horizontalDpi="600" verticalDpi="600" orientation="portrait" paperSize="9" scale="10" r:id="rId2"/>
  <headerFooter alignWithMargins="0">
    <oddHeader>&amp;R&amp;"Arial,Kalın"&amp;48&amp;D / &amp;T
</oddHeader>
    <oddFooter>&amp;R&amp;36Finansman Dairesi Başkanlığı
Canan ÇELİK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showGridLines="0" view="pageBreakPreview" zoomScale="60" zoomScaleNormal="60" zoomScalePageLayoutView="0" workbookViewId="0" topLeftCell="A1">
      <selection activeCell="F2" sqref="F2"/>
    </sheetView>
  </sheetViews>
  <sheetFormatPr defaultColWidth="9.140625" defaultRowHeight="12.75"/>
  <cols>
    <col min="1" max="1" width="15.00390625" style="0" customWidth="1"/>
    <col min="2" max="2" width="38.140625" style="13" customWidth="1"/>
    <col min="3" max="3" width="35.140625" style="0" customWidth="1"/>
    <col min="4" max="4" width="20.421875" style="0" customWidth="1"/>
    <col min="5" max="5" width="24.140625" style="0" hidden="1" customWidth="1"/>
    <col min="6" max="6" width="45.57421875" style="10" customWidth="1"/>
    <col min="7" max="7" width="21.140625" style="0" customWidth="1"/>
    <col min="8" max="8" width="22.421875" style="0" customWidth="1"/>
    <col min="9" max="9" width="6.140625" style="40" customWidth="1"/>
    <col min="10" max="10" width="14.140625" style="9" bestFit="1" customWidth="1"/>
    <col min="11" max="11" width="1.421875" style="0" customWidth="1"/>
    <col min="12" max="12" width="9.140625" style="8" customWidth="1"/>
    <col min="13" max="13" width="33.57421875" style="0" customWidth="1"/>
  </cols>
  <sheetData>
    <row r="1" spans="1:12" s="16" customFormat="1" ht="56.25" customHeight="1" thickBot="1" thickTop="1">
      <c r="A1" s="303" t="s">
        <v>28</v>
      </c>
      <c r="B1" s="304"/>
      <c r="C1" s="304"/>
      <c r="D1" s="304"/>
      <c r="E1" s="304"/>
      <c r="F1" s="304"/>
      <c r="G1" s="304"/>
      <c r="H1" s="305"/>
      <c r="I1" s="38"/>
      <c r="J1" s="15"/>
      <c r="L1" s="17"/>
    </row>
    <row r="2" spans="1:12" s="16" customFormat="1" ht="5.25" customHeight="1" thickTop="1">
      <c r="A2" s="152"/>
      <c r="B2" s="153"/>
      <c r="C2" s="152"/>
      <c r="D2" s="152"/>
      <c r="E2" s="152"/>
      <c r="F2" s="154"/>
      <c r="G2" s="152"/>
      <c r="H2" s="152"/>
      <c r="I2" s="18"/>
      <c r="J2" s="15"/>
      <c r="L2" s="17"/>
    </row>
    <row r="3" spans="1:12" s="16" customFormat="1" ht="60.75" customHeight="1">
      <c r="A3" s="155" t="s">
        <v>26</v>
      </c>
      <c r="B3" s="156" t="s">
        <v>0</v>
      </c>
      <c r="C3" s="156" t="s">
        <v>3</v>
      </c>
      <c r="D3" s="155" t="s">
        <v>20</v>
      </c>
      <c r="E3" s="155" t="s">
        <v>2</v>
      </c>
      <c r="F3" s="155" t="s">
        <v>1</v>
      </c>
      <c r="G3" s="155" t="s">
        <v>459</v>
      </c>
      <c r="H3" s="155" t="s">
        <v>462</v>
      </c>
      <c r="I3" s="39"/>
      <c r="J3" s="15"/>
      <c r="L3" s="17"/>
    </row>
    <row r="4" spans="1:12" s="16" customFormat="1" ht="66" customHeight="1">
      <c r="A4" s="157">
        <v>1</v>
      </c>
      <c r="B4" s="167" t="s">
        <v>233</v>
      </c>
      <c r="C4" s="160" t="s">
        <v>394</v>
      </c>
      <c r="D4" s="161">
        <v>135</v>
      </c>
      <c r="E4" s="162"/>
      <c r="F4" s="160" t="s">
        <v>430</v>
      </c>
      <c r="G4" s="160">
        <v>3</v>
      </c>
      <c r="H4" s="160">
        <v>3</v>
      </c>
      <c r="I4" s="46">
        <f aca="true" t="shared" si="0" ref="I4:I22">+IF(H4-G4&gt;0,"+","")</f>
      </c>
      <c r="J4" s="11">
        <f aca="true" t="shared" si="1" ref="J4:J13">+H4-G4</f>
        <v>0</v>
      </c>
      <c r="L4" s="17"/>
    </row>
    <row r="5" spans="1:12" s="16" customFormat="1" ht="66" customHeight="1">
      <c r="A5" s="157">
        <f>A4+1</f>
        <v>2</v>
      </c>
      <c r="B5" s="167" t="s">
        <v>281</v>
      </c>
      <c r="C5" s="160" t="s">
        <v>281</v>
      </c>
      <c r="D5" s="161">
        <v>413</v>
      </c>
      <c r="E5" s="162"/>
      <c r="F5" s="160" t="s">
        <v>347</v>
      </c>
      <c r="G5" s="160">
        <v>2</v>
      </c>
      <c r="H5" s="160">
        <v>2</v>
      </c>
      <c r="I5" s="46">
        <f t="shared" si="0"/>
      </c>
      <c r="J5" s="11">
        <f t="shared" si="1"/>
        <v>0</v>
      </c>
      <c r="L5" s="17"/>
    </row>
    <row r="6" spans="1:12" s="16" customFormat="1" ht="66" customHeight="1">
      <c r="A6" s="157">
        <v>3</v>
      </c>
      <c r="B6" s="167" t="s">
        <v>274</v>
      </c>
      <c r="C6" s="160" t="s">
        <v>282</v>
      </c>
      <c r="D6" s="161">
        <v>341</v>
      </c>
      <c r="E6" s="162"/>
      <c r="F6" s="160" t="s">
        <v>397</v>
      </c>
      <c r="G6" s="160">
        <v>114</v>
      </c>
      <c r="H6" s="160">
        <v>116</v>
      </c>
      <c r="I6" s="46" t="str">
        <f t="shared" si="0"/>
        <v>+</v>
      </c>
      <c r="J6" s="11">
        <f t="shared" si="1"/>
        <v>2</v>
      </c>
      <c r="L6" s="17"/>
    </row>
    <row r="7" spans="1:12" s="16" customFormat="1" ht="66" customHeight="1">
      <c r="A7" s="157">
        <f aca="true" t="shared" si="2" ref="A7:A25">A6+1</f>
        <v>4</v>
      </c>
      <c r="B7" s="167" t="s">
        <v>274</v>
      </c>
      <c r="C7" s="160" t="s">
        <v>295</v>
      </c>
      <c r="D7" s="161">
        <v>140</v>
      </c>
      <c r="E7" s="162"/>
      <c r="F7" s="160" t="s">
        <v>296</v>
      </c>
      <c r="G7" s="160">
        <v>10</v>
      </c>
      <c r="H7" s="160">
        <v>13</v>
      </c>
      <c r="I7" s="46" t="str">
        <f t="shared" si="0"/>
        <v>+</v>
      </c>
      <c r="J7" s="11">
        <f t="shared" si="1"/>
        <v>3</v>
      </c>
      <c r="L7" s="17"/>
    </row>
    <row r="8" spans="1:12" s="16" customFormat="1" ht="66" customHeight="1">
      <c r="A8" s="157">
        <f t="shared" si="2"/>
        <v>5</v>
      </c>
      <c r="B8" s="167" t="s">
        <v>285</v>
      </c>
      <c r="C8" s="160" t="s">
        <v>286</v>
      </c>
      <c r="D8" s="161">
        <v>483</v>
      </c>
      <c r="E8" s="162"/>
      <c r="F8" s="160" t="s">
        <v>404</v>
      </c>
      <c r="G8" s="160">
        <v>23</v>
      </c>
      <c r="H8" s="160">
        <v>23</v>
      </c>
      <c r="I8" s="46">
        <f t="shared" si="0"/>
      </c>
      <c r="J8" s="11">
        <f t="shared" si="1"/>
        <v>0</v>
      </c>
      <c r="L8" s="17"/>
    </row>
    <row r="9" spans="1:12" s="16" customFormat="1" ht="66" customHeight="1">
      <c r="A9" s="157">
        <f t="shared" si="2"/>
        <v>6</v>
      </c>
      <c r="B9" s="167" t="s">
        <v>280</v>
      </c>
      <c r="C9" s="160" t="s">
        <v>283</v>
      </c>
      <c r="D9" s="161">
        <v>173</v>
      </c>
      <c r="E9" s="162"/>
      <c r="F9" s="160" t="s">
        <v>284</v>
      </c>
      <c r="G9" s="160">
        <v>6</v>
      </c>
      <c r="H9" s="160">
        <v>6</v>
      </c>
      <c r="I9" s="46">
        <f t="shared" si="0"/>
      </c>
      <c r="J9" s="11">
        <f t="shared" si="1"/>
        <v>0</v>
      </c>
      <c r="L9" s="17"/>
    </row>
    <row r="10" spans="1:12" s="16" customFormat="1" ht="66" customHeight="1">
      <c r="A10" s="157">
        <f t="shared" si="2"/>
        <v>7</v>
      </c>
      <c r="B10" s="167" t="s">
        <v>280</v>
      </c>
      <c r="C10" s="160" t="s">
        <v>297</v>
      </c>
      <c r="D10" s="161">
        <v>247</v>
      </c>
      <c r="E10" s="162"/>
      <c r="F10" s="160" t="s">
        <v>296</v>
      </c>
      <c r="G10" s="160">
        <v>27</v>
      </c>
      <c r="H10" s="160">
        <v>29</v>
      </c>
      <c r="I10" s="46" t="str">
        <f t="shared" si="0"/>
        <v>+</v>
      </c>
      <c r="J10" s="11">
        <f t="shared" si="1"/>
        <v>2</v>
      </c>
      <c r="L10" s="17"/>
    </row>
    <row r="11" spans="1:12" s="16" customFormat="1" ht="66" customHeight="1">
      <c r="A11" s="157">
        <f>A10+1</f>
        <v>8</v>
      </c>
      <c r="B11" s="260" t="s">
        <v>468</v>
      </c>
      <c r="C11" s="261" t="s">
        <v>469</v>
      </c>
      <c r="D11" s="262">
        <v>141</v>
      </c>
      <c r="E11" s="263"/>
      <c r="F11" s="261" t="s">
        <v>470</v>
      </c>
      <c r="G11" s="261"/>
      <c r="H11" s="261"/>
      <c r="I11" s="46">
        <f t="shared" si="0"/>
      </c>
      <c r="J11" s="11">
        <f t="shared" si="1"/>
        <v>0</v>
      </c>
      <c r="L11" s="17"/>
    </row>
    <row r="12" spans="1:12" s="16" customFormat="1" ht="66" customHeight="1">
      <c r="A12" s="157">
        <f>A11+1</f>
        <v>9</v>
      </c>
      <c r="B12" s="198" t="s">
        <v>391</v>
      </c>
      <c r="C12" s="160" t="s">
        <v>393</v>
      </c>
      <c r="D12" s="161">
        <v>220</v>
      </c>
      <c r="E12" s="162"/>
      <c r="F12" s="160" t="s">
        <v>384</v>
      </c>
      <c r="G12" s="160">
        <v>6</v>
      </c>
      <c r="H12" s="160">
        <v>6</v>
      </c>
      <c r="I12" s="46">
        <f t="shared" si="0"/>
      </c>
      <c r="J12" s="11">
        <f t="shared" si="1"/>
        <v>0</v>
      </c>
      <c r="L12" s="17"/>
    </row>
    <row r="13" spans="1:12" s="16" customFormat="1" ht="66" customHeight="1">
      <c r="A13" s="157">
        <f t="shared" si="2"/>
        <v>10</v>
      </c>
      <c r="B13" s="198" t="s">
        <v>391</v>
      </c>
      <c r="C13" s="160" t="s">
        <v>392</v>
      </c>
      <c r="D13" s="161">
        <v>141</v>
      </c>
      <c r="E13" s="162"/>
      <c r="F13" s="160" t="s">
        <v>384</v>
      </c>
      <c r="G13" s="160">
        <v>1</v>
      </c>
      <c r="H13" s="160">
        <v>1</v>
      </c>
      <c r="I13" s="46">
        <f t="shared" si="0"/>
      </c>
      <c r="J13" s="11">
        <f t="shared" si="1"/>
        <v>0</v>
      </c>
      <c r="L13" s="17"/>
    </row>
    <row r="14" spans="1:12" s="16" customFormat="1" ht="66" customHeight="1">
      <c r="A14" s="157">
        <f t="shared" si="2"/>
        <v>11</v>
      </c>
      <c r="B14" s="198" t="s">
        <v>227</v>
      </c>
      <c r="C14" s="160" t="s">
        <v>316</v>
      </c>
      <c r="D14" s="161">
        <v>708</v>
      </c>
      <c r="E14" s="162"/>
      <c r="F14" s="160" t="s">
        <v>317</v>
      </c>
      <c r="G14" s="160">
        <v>66</v>
      </c>
      <c r="H14" s="160">
        <v>69</v>
      </c>
      <c r="I14" s="46" t="str">
        <f t="shared" si="0"/>
        <v>+</v>
      </c>
      <c r="J14" s="11">
        <f aca="true" t="shared" si="3" ref="J14:J22">+H14-G14</f>
        <v>3</v>
      </c>
      <c r="L14" s="17"/>
    </row>
    <row r="15" spans="1:12" s="16" customFormat="1" ht="66" customHeight="1">
      <c r="A15" s="157">
        <f t="shared" si="2"/>
        <v>12</v>
      </c>
      <c r="B15" s="198" t="s">
        <v>270</v>
      </c>
      <c r="C15" s="160" t="s">
        <v>395</v>
      </c>
      <c r="D15" s="161">
        <v>425</v>
      </c>
      <c r="E15" s="162"/>
      <c r="F15" s="160" t="s">
        <v>396</v>
      </c>
      <c r="G15" s="160">
        <v>2</v>
      </c>
      <c r="H15" s="160">
        <v>2</v>
      </c>
      <c r="I15" s="46">
        <f t="shared" si="0"/>
      </c>
      <c r="J15" s="11">
        <f t="shared" si="3"/>
        <v>0</v>
      </c>
      <c r="L15" s="17"/>
    </row>
    <row r="16" spans="1:12" s="16" customFormat="1" ht="66" customHeight="1">
      <c r="A16" s="157">
        <f t="shared" si="2"/>
        <v>13</v>
      </c>
      <c r="B16" s="163" t="s">
        <v>270</v>
      </c>
      <c r="C16" s="157" t="s">
        <v>275</v>
      </c>
      <c r="D16" s="159">
        <v>184</v>
      </c>
      <c r="E16" s="158"/>
      <c r="F16" s="157" t="s">
        <v>302</v>
      </c>
      <c r="G16" s="157">
        <v>40</v>
      </c>
      <c r="H16" s="157">
        <v>40</v>
      </c>
      <c r="I16" s="46">
        <f t="shared" si="0"/>
      </c>
      <c r="J16" s="11">
        <f t="shared" si="3"/>
        <v>0</v>
      </c>
      <c r="L16" s="17"/>
    </row>
    <row r="17" spans="1:12" s="16" customFormat="1" ht="66" customHeight="1">
      <c r="A17" s="157">
        <f t="shared" si="2"/>
        <v>14</v>
      </c>
      <c r="B17" s="163" t="s">
        <v>214</v>
      </c>
      <c r="C17" s="157" t="s">
        <v>215</v>
      </c>
      <c r="D17" s="159">
        <v>102</v>
      </c>
      <c r="E17" s="158"/>
      <c r="F17" s="157" t="s">
        <v>427</v>
      </c>
      <c r="G17" s="157">
        <v>58</v>
      </c>
      <c r="H17" s="157">
        <v>58</v>
      </c>
      <c r="I17" s="46">
        <f t="shared" si="0"/>
      </c>
      <c r="J17" s="11">
        <f t="shared" si="3"/>
        <v>0</v>
      </c>
      <c r="L17" s="17"/>
    </row>
    <row r="18" spans="1:12" s="16" customFormat="1" ht="66" customHeight="1">
      <c r="A18" s="157">
        <f>A17+1</f>
        <v>15</v>
      </c>
      <c r="B18" s="163" t="s">
        <v>205</v>
      </c>
      <c r="C18" s="151" t="s">
        <v>217</v>
      </c>
      <c r="D18" s="159">
        <v>140</v>
      </c>
      <c r="E18" s="158"/>
      <c r="F18" s="157" t="s">
        <v>306</v>
      </c>
      <c r="G18" s="157">
        <v>36</v>
      </c>
      <c r="H18" s="157">
        <v>36</v>
      </c>
      <c r="I18" s="46">
        <f t="shared" si="0"/>
      </c>
      <c r="J18" s="11">
        <f t="shared" si="3"/>
        <v>0</v>
      </c>
      <c r="L18" s="17"/>
    </row>
    <row r="19" spans="1:12" s="16" customFormat="1" ht="66" customHeight="1">
      <c r="A19" s="157">
        <f t="shared" si="2"/>
        <v>16</v>
      </c>
      <c r="B19" s="198" t="s">
        <v>277</v>
      </c>
      <c r="C19" s="198" t="s">
        <v>431</v>
      </c>
      <c r="D19" s="159">
        <v>92</v>
      </c>
      <c r="E19" s="158"/>
      <c r="F19" s="160" t="s">
        <v>432</v>
      </c>
      <c r="G19" s="157">
        <v>0</v>
      </c>
      <c r="H19" s="157">
        <v>0</v>
      </c>
      <c r="I19" s="46">
        <f t="shared" si="0"/>
      </c>
      <c r="J19" s="11">
        <f t="shared" si="3"/>
        <v>0</v>
      </c>
      <c r="L19" s="17"/>
    </row>
    <row r="20" spans="1:12" s="16" customFormat="1" ht="66" customHeight="1">
      <c r="A20" s="157">
        <f t="shared" si="2"/>
        <v>17</v>
      </c>
      <c r="B20" s="198" t="s">
        <v>277</v>
      </c>
      <c r="C20" s="198" t="s">
        <v>376</v>
      </c>
      <c r="D20" s="161">
        <v>472</v>
      </c>
      <c r="E20" s="162"/>
      <c r="F20" s="160" t="s">
        <v>377</v>
      </c>
      <c r="G20" s="160">
        <v>2</v>
      </c>
      <c r="H20" s="160">
        <v>4</v>
      </c>
      <c r="I20" s="46" t="str">
        <f t="shared" si="0"/>
        <v>+</v>
      </c>
      <c r="J20" s="11">
        <f t="shared" si="3"/>
        <v>2</v>
      </c>
      <c r="L20" s="17"/>
    </row>
    <row r="21" spans="1:12" s="16" customFormat="1" ht="66" customHeight="1">
      <c r="A21" s="157">
        <f t="shared" si="2"/>
        <v>18</v>
      </c>
      <c r="B21" s="198" t="s">
        <v>289</v>
      </c>
      <c r="C21" s="198" t="s">
        <v>290</v>
      </c>
      <c r="D21" s="161">
        <v>204</v>
      </c>
      <c r="E21" s="162"/>
      <c r="F21" s="160" t="s">
        <v>291</v>
      </c>
      <c r="G21" s="160">
        <v>44</v>
      </c>
      <c r="H21" s="160">
        <v>44</v>
      </c>
      <c r="I21" s="46">
        <f t="shared" si="0"/>
      </c>
      <c r="J21" s="11">
        <f t="shared" si="3"/>
        <v>0</v>
      </c>
      <c r="L21" s="17"/>
    </row>
    <row r="22" spans="1:12" s="16" customFormat="1" ht="66" customHeight="1">
      <c r="A22" s="157">
        <f t="shared" si="2"/>
        <v>19</v>
      </c>
      <c r="B22" s="198" t="s">
        <v>278</v>
      </c>
      <c r="C22" s="198" t="s">
        <v>293</v>
      </c>
      <c r="D22" s="161">
        <v>255</v>
      </c>
      <c r="E22" s="162"/>
      <c r="F22" s="160" t="s">
        <v>294</v>
      </c>
      <c r="G22" s="160">
        <v>34</v>
      </c>
      <c r="H22" s="160">
        <v>36</v>
      </c>
      <c r="I22" s="46" t="str">
        <f t="shared" si="0"/>
        <v>+</v>
      </c>
      <c r="J22" s="11">
        <f t="shared" si="3"/>
        <v>2</v>
      </c>
      <c r="L22" s="17"/>
    </row>
    <row r="23" spans="1:12" s="16" customFormat="1" ht="66" customHeight="1">
      <c r="A23" s="157">
        <f t="shared" si="2"/>
        <v>20</v>
      </c>
      <c r="B23" s="198" t="s">
        <v>278</v>
      </c>
      <c r="C23" s="198" t="s">
        <v>279</v>
      </c>
      <c r="D23" s="161">
        <v>188</v>
      </c>
      <c r="E23" s="162"/>
      <c r="F23" s="160" t="s">
        <v>288</v>
      </c>
      <c r="G23" s="160">
        <v>3</v>
      </c>
      <c r="H23" s="160">
        <v>3</v>
      </c>
      <c r="I23" s="46">
        <f>+IF(H23-G23&gt;0,"+","")</f>
      </c>
      <c r="J23" s="11">
        <f>+H23-G23</f>
        <v>0</v>
      </c>
      <c r="L23" s="17"/>
    </row>
    <row r="24" spans="1:12" s="16" customFormat="1" ht="66" customHeight="1">
      <c r="A24" s="157">
        <f t="shared" si="2"/>
        <v>21</v>
      </c>
      <c r="B24" s="198" t="s">
        <v>382</v>
      </c>
      <c r="C24" s="198" t="s">
        <v>383</v>
      </c>
      <c r="D24" s="161">
        <v>190</v>
      </c>
      <c r="E24" s="162"/>
      <c r="F24" s="160" t="s">
        <v>384</v>
      </c>
      <c r="G24" s="160">
        <v>3</v>
      </c>
      <c r="H24" s="160">
        <v>3</v>
      </c>
      <c r="I24" s="46">
        <f>+IF(H24-G24&gt;0,"+","")</f>
      </c>
      <c r="J24" s="11">
        <f>+H24-G24</f>
        <v>0</v>
      </c>
      <c r="L24" s="17"/>
    </row>
    <row r="25" spans="1:12" s="16" customFormat="1" ht="66" customHeight="1">
      <c r="A25" s="157">
        <f t="shared" si="2"/>
        <v>22</v>
      </c>
      <c r="B25" s="198" t="s">
        <v>303</v>
      </c>
      <c r="C25" s="198" t="s">
        <v>304</v>
      </c>
      <c r="D25" s="161">
        <v>165</v>
      </c>
      <c r="E25" s="162"/>
      <c r="F25" s="160" t="s">
        <v>305</v>
      </c>
      <c r="G25" s="160">
        <v>0</v>
      </c>
      <c r="H25" s="160">
        <v>0</v>
      </c>
      <c r="I25" s="46">
        <f>+IF(H25-G25&gt;0,"+","")</f>
      </c>
      <c r="J25" s="11">
        <f>+H25-G25</f>
        <v>0</v>
      </c>
      <c r="L25" s="17"/>
    </row>
    <row r="26" spans="1:12" s="21" customFormat="1" ht="52.5" customHeight="1">
      <c r="A26" s="164"/>
      <c r="B26" s="165"/>
      <c r="C26" s="165"/>
      <c r="D26" s="166">
        <f>SUM(D4:D25)</f>
        <v>5559</v>
      </c>
      <c r="E26" s="165"/>
      <c r="F26" s="164"/>
      <c r="G26" s="166">
        <f>SUM(G4:G25)</f>
        <v>480</v>
      </c>
      <c r="H26" s="166">
        <f>SUM(H4:H25)</f>
        <v>494</v>
      </c>
      <c r="I26" s="46"/>
      <c r="J26" s="137">
        <f>SUM(J4:J25)</f>
        <v>14</v>
      </c>
      <c r="L26" s="20"/>
    </row>
    <row r="27" spans="1:2" ht="66" customHeight="1">
      <c r="A27" s="22"/>
      <c r="B27" s="1"/>
    </row>
    <row r="28" spans="1:2" ht="66" customHeight="1">
      <c r="A28" s="22"/>
      <c r="B28" s="1"/>
    </row>
    <row r="29" spans="1:10" ht="66" customHeight="1">
      <c r="A29" s="22"/>
      <c r="B29" s="1"/>
      <c r="J29" s="19"/>
    </row>
    <row r="30" spans="1:10" ht="66" customHeight="1">
      <c r="A30" s="22"/>
      <c r="B30" s="1"/>
      <c r="J30" s="19"/>
    </row>
    <row r="31" spans="1:2" ht="66" customHeight="1">
      <c r="A31" s="22"/>
      <c r="B31" s="14"/>
    </row>
    <row r="32" spans="1:2" ht="66" customHeight="1">
      <c r="A32" s="22"/>
      <c r="B32" s="14" t="s">
        <v>21</v>
      </c>
    </row>
    <row r="33" spans="1:2" ht="66" customHeight="1">
      <c r="A33" s="22"/>
      <c r="B33" s="14"/>
    </row>
    <row r="34" spans="1:2" ht="66" customHeight="1">
      <c r="A34" s="22"/>
      <c r="B34" s="14"/>
    </row>
    <row r="35" spans="1:19" ht="66" customHeight="1">
      <c r="A35" s="22"/>
      <c r="B35" s="14"/>
      <c r="S35">
        <v>40</v>
      </c>
    </row>
    <row r="36" spans="1:2" ht="66" customHeight="1">
      <c r="A36" s="22"/>
      <c r="B36" s="14"/>
    </row>
    <row r="37" spans="1:2" ht="66" customHeight="1">
      <c r="A37" s="22"/>
      <c r="B37" s="14"/>
    </row>
    <row r="38" spans="2:18" ht="66" customHeight="1">
      <c r="B38" s="14"/>
      <c r="R38">
        <v>0</v>
      </c>
    </row>
    <row r="39" ht="66" customHeight="1">
      <c r="B39" s="14"/>
    </row>
    <row r="40" ht="66" customHeight="1">
      <c r="B40" s="14"/>
    </row>
    <row r="41" spans="1:20" ht="66" customHeight="1">
      <c r="A41" s="23"/>
      <c r="B41" s="24"/>
      <c r="C41" s="23"/>
      <c r="D41" s="23"/>
      <c r="E41" s="23"/>
      <c r="F41" s="25"/>
      <c r="G41" s="23"/>
      <c r="H41" s="23"/>
      <c r="I41" s="41"/>
      <c r="J41" s="26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ht="66" customHeight="1">
      <c r="B42" s="14"/>
    </row>
    <row r="43" ht="66" customHeight="1">
      <c r="B43" s="14"/>
    </row>
    <row r="44" spans="2:15" ht="66" customHeight="1">
      <c r="B44" s="30"/>
      <c r="O44" s="31" t="s">
        <v>27</v>
      </c>
    </row>
    <row r="45" ht="66" customHeight="1">
      <c r="B45" s="14"/>
    </row>
    <row r="46" ht="66" customHeight="1">
      <c r="B46" s="14"/>
    </row>
    <row r="47" ht="66" customHeight="1">
      <c r="B47" s="14"/>
    </row>
    <row r="48" ht="66" customHeight="1">
      <c r="B48" s="14"/>
    </row>
    <row r="49" ht="30.75">
      <c r="B49" s="14"/>
    </row>
    <row r="54" spans="2:8" ht="12.75">
      <c r="B54"/>
      <c r="F54"/>
      <c r="G54" s="29"/>
      <c r="H54" s="29"/>
    </row>
    <row r="61" spans="2:19" ht="12.75">
      <c r="B61"/>
      <c r="F61"/>
      <c r="S61">
        <v>30</v>
      </c>
    </row>
    <row r="64" spans="2:17" ht="12.75">
      <c r="B64"/>
      <c r="F64"/>
      <c r="Q64" s="27">
        <v>39456</v>
      </c>
    </row>
    <row r="66" spans="2:19" ht="12.75">
      <c r="B66"/>
      <c r="F66"/>
      <c r="S66">
        <v>647</v>
      </c>
    </row>
    <row r="67" spans="2:12" ht="32.25">
      <c r="B67" s="28"/>
      <c r="F67"/>
      <c r="I67"/>
      <c r="J67"/>
      <c r="L67"/>
    </row>
    <row r="88" spans="2:19" ht="12.75">
      <c r="B88"/>
      <c r="F88"/>
      <c r="I88"/>
      <c r="J88"/>
      <c r="L88"/>
      <c r="S88">
        <v>35</v>
      </c>
    </row>
    <row r="154" spans="2:12" ht="12.75">
      <c r="B154"/>
      <c r="E154" s="10"/>
      <c r="F154"/>
      <c r="H154" s="40"/>
      <c r="I154" s="9"/>
      <c r="J154"/>
      <c r="K154" s="8"/>
      <c r="L154"/>
    </row>
  </sheetData>
  <sheetProtection/>
  <mergeCells count="1">
    <mergeCell ref="A1:H1"/>
  </mergeCells>
  <printOptions horizontalCentered="1" verticalCentered="1"/>
  <pageMargins left="0" right="0" top="0" bottom="0.2362204724409449" header="0.2362204724409449" footer="0"/>
  <pageSetup fitToHeight="1" fitToWidth="1" horizontalDpi="600" verticalDpi="600" orientation="portrait" paperSize="9" scale="47" r:id="rId1"/>
  <headerFooter alignWithMargins="0">
    <oddHeader>&amp;R&amp;"Arial,Kalın"
</oddHeader>
    <oddFooter>&amp;L&amp;"Verdana,Normal"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ezgi</dc:creator>
  <cp:keywords/>
  <dc:description/>
  <cp:lastModifiedBy>ccelik</cp:lastModifiedBy>
  <cp:lastPrinted>2013-05-13T14:42:16Z</cp:lastPrinted>
  <dcterms:created xsi:type="dcterms:W3CDTF">2004-08-24T13:09:42Z</dcterms:created>
  <dcterms:modified xsi:type="dcterms:W3CDTF">2013-05-14T14:17:16Z</dcterms:modified>
  <cp:category/>
  <cp:version/>
  <cp:contentType/>
  <cp:contentStatus/>
</cp:coreProperties>
</file>